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30" windowWidth="15000" windowHeight="12360" tabRatio="868" activeTab="0"/>
  </bookViews>
  <sheets>
    <sheet name="REKAPITULACIJA" sheetId="1" r:id="rId1"/>
    <sheet name="REKAPIT. PO KANALIH" sheetId="2" state="hidden" r:id="rId2"/>
    <sheet name="KANAL VS1" sheetId="3" r:id="rId3"/>
    <sheet name="KANAL VS2" sheetId="4" r:id="rId4"/>
    <sheet name="KANAL VS3" sheetId="5" r:id="rId5"/>
    <sheet name="KANAL VS4" sheetId="6" r:id="rId6"/>
    <sheet name="KANAL VS5" sheetId="7" r:id="rId7"/>
    <sheet name="KANAL VS6" sheetId="8" r:id="rId8"/>
    <sheet name="TLAČNI VOD TVS" sheetId="9" r:id="rId9"/>
    <sheet name="KANAL Kr1" sheetId="10" state="hidden" r:id="rId10"/>
    <sheet name="KANAL Kr2" sheetId="11" state="hidden" r:id="rId11"/>
    <sheet name="KANAL Kr3" sheetId="12" state="hidden" r:id="rId12"/>
    <sheet name="KANAL PV1" sheetId="13" state="hidden" r:id="rId13"/>
    <sheet name="KANAL PV2" sheetId="14" state="hidden" r:id="rId14"/>
    <sheet name="KANAL PV3" sheetId="15" state="hidden" r:id="rId15"/>
    <sheet name="KANAL PV4" sheetId="16" state="hidden" r:id="rId16"/>
    <sheet name="KANAL PV5" sheetId="17" state="hidden" r:id="rId17"/>
    <sheet name="KANAL PV6" sheetId="18" state="hidden" r:id="rId18"/>
    <sheet name="KANAL PV7" sheetId="19" state="hidden" r:id="rId19"/>
    <sheet name="KANAL PV8" sheetId="20" state="hidden" r:id="rId20"/>
    <sheet name="KANAL PV9" sheetId="21" state="hidden" r:id="rId21"/>
    <sheet name="KANAL PV10" sheetId="22" state="hidden" r:id="rId22"/>
    <sheet name="TLAČNI VOD TPV1" sheetId="23" state="hidden" r:id="rId23"/>
    <sheet name="TLAČNI VOD TPV2" sheetId="24" state="hidden" r:id="rId24"/>
    <sheet name="TLAČNI VOD TPV3" sheetId="25" state="hidden" r:id="rId25"/>
    <sheet name="ČRPALIŠČE VS" sheetId="26" r:id="rId26"/>
    <sheet name="VOD. NIZ 37" sheetId="27" r:id="rId27"/>
    <sheet name="VOD. NIZ 33" sheetId="28" r:id="rId28"/>
    <sheet name="VOD. NIZ 5" sheetId="29" r:id="rId29"/>
    <sheet name="VOD. NIZ 7" sheetId="30" r:id="rId30"/>
    <sheet name="TUJE STORITVE" sheetId="31" r:id="rId31"/>
    <sheet name="NAVODILA" sheetId="32" r:id="rId32"/>
  </sheets>
  <definedNames>
    <definedName name="_xlnm.Print_Area" localSheetId="25">'ČRPALIŠČE VS'!$A$1:$E$326</definedName>
    <definedName name="_xlnm.Print_Area" localSheetId="9">'KANAL Kr1'!$A$1:$G$251</definedName>
    <definedName name="_xlnm.Print_Area" localSheetId="10">'KANAL Kr2'!$A$1:$G$187</definedName>
    <definedName name="_xlnm.Print_Area" localSheetId="11">'KANAL Kr3'!$A$1:$G$187</definedName>
    <definedName name="_xlnm.Print_Area" localSheetId="12">'KANAL PV1'!$A$1:$G$227</definedName>
    <definedName name="_xlnm.Print_Area" localSheetId="21">'KANAL PV10'!$A$1:$G$179</definedName>
    <definedName name="_xlnm.Print_Area" localSheetId="13">'KANAL PV2'!$A$1:$G$235</definedName>
    <definedName name="_xlnm.Print_Area" localSheetId="14">'KANAL PV3'!$A$1:$G$221</definedName>
    <definedName name="_xlnm.Print_Area" localSheetId="15">'KANAL PV4'!$A$1:$G$193</definedName>
    <definedName name="_xlnm.Print_Area" localSheetId="16">'KANAL PV5'!$A$1:$G$243</definedName>
    <definedName name="_xlnm.Print_Area" localSheetId="17">'KANAL PV6'!$A$1:$G$198</definedName>
    <definedName name="_xlnm.Print_Area" localSheetId="18">'KANAL PV7'!$A$1:$G$210</definedName>
    <definedName name="_xlnm.Print_Area" localSheetId="19">'KANAL PV8'!$A$1:$G$208</definedName>
    <definedName name="_xlnm.Print_Area" localSheetId="20">'KANAL PV9'!$A$1:$G$225</definedName>
    <definedName name="_xlnm.Print_Area" localSheetId="2">'KANAL VS1'!$A$1:$E$182</definedName>
    <definedName name="_xlnm.Print_Area" localSheetId="3">'KANAL VS2'!$A$1:$E$193</definedName>
    <definedName name="_xlnm.Print_Area" localSheetId="4">'KANAL VS3'!$A$1:$E$168</definedName>
    <definedName name="_xlnm.Print_Area" localSheetId="5">'KANAL VS4'!$A$1:$E$165</definedName>
    <definedName name="_xlnm.Print_Area" localSheetId="6">'KANAL VS5'!$A$1:$E$178</definedName>
    <definedName name="_xlnm.Print_Area" localSheetId="7">'KANAL VS6'!$A$1:$E$210</definedName>
    <definedName name="_xlnm.Print_Area" localSheetId="31">'NAVODILA'!$A$1:$A$65</definedName>
    <definedName name="_xlnm.Print_Area" localSheetId="1">'REKAPIT. PO KANALIH'!$A$1:$F$72</definedName>
    <definedName name="_xlnm.Print_Area" localSheetId="0">'REKAPITULACIJA'!$A$1:$E$45</definedName>
    <definedName name="_xlnm.Print_Area" localSheetId="22">'TLAČNI VOD TPV1'!$A$1:$G$149</definedName>
    <definedName name="_xlnm.Print_Area" localSheetId="23">'TLAČNI VOD TPV2'!$A$1:$G$164</definedName>
    <definedName name="_xlnm.Print_Area" localSheetId="24">'TLAČNI VOD TPV3'!$A$1:$G$143</definedName>
    <definedName name="_xlnm.Print_Area" localSheetId="8">'TLAČNI VOD TVS'!$A$1:$E$147</definedName>
    <definedName name="_xlnm.Print_Area" localSheetId="30">'TUJE STORITVE'!$A$1:$E$43</definedName>
    <definedName name="_xlnm.Print_Area" localSheetId="27">'VOD. NIZ 33'!$A$1:$E$159</definedName>
    <definedName name="_xlnm.Print_Area" localSheetId="26">'VOD. NIZ 37'!$A$1:$E$192</definedName>
    <definedName name="_xlnm.Print_Area" localSheetId="28">'VOD. NIZ 5'!$A$1:$E$74</definedName>
    <definedName name="_xlnm.Print_Area" localSheetId="29">'VOD. NIZ 7'!$A$1:$E$127</definedName>
  </definedNames>
  <calcPr fullCalcOnLoad="1"/>
</workbook>
</file>

<file path=xl/sharedStrings.xml><?xml version="1.0" encoding="utf-8"?>
<sst xmlns="http://schemas.openxmlformats.org/spreadsheetml/2006/main" count="4671" uniqueCount="639">
  <si>
    <t>05.</t>
  </si>
  <si>
    <t>04.150</t>
  </si>
  <si>
    <t>04.170</t>
  </si>
  <si>
    <t>05.005</t>
  </si>
  <si>
    <t>02.021</t>
  </si>
  <si>
    <t>01.041</t>
  </si>
  <si>
    <t>Izvedba zaščitnih arheoloških raziskav in arheološki nadzor v času izgradnje kanalizacije</t>
  </si>
  <si>
    <t>Ostala nepredvidena zemeljska dela; obračun po dejanskih stroških porabe časa in materiala po vpisu v gradbeni dnevnik; Ocena 10% od vrednosti zemeljskih del</t>
  </si>
  <si>
    <t xml:space="preserve">kanal :   </t>
  </si>
  <si>
    <t>Ostala nepredvidena  dela; obračun po dejanskih stroških porabe časa in materiala po vpisu v gradbeni dnevnik; Ocena 10% od vrednosti del, obračun po dejanskih stroških</t>
  </si>
  <si>
    <t>Izdelava varnostnega načrta za celoten projekt</t>
  </si>
  <si>
    <t xml:space="preserve">objekt:   </t>
  </si>
  <si>
    <t xml:space="preserve">lokacija :   </t>
  </si>
  <si>
    <t xml:space="preserve">investitor:   </t>
  </si>
  <si>
    <t xml:space="preserve">  </t>
  </si>
  <si>
    <t>A</t>
  </si>
  <si>
    <t>GRADBENA DELA</t>
  </si>
  <si>
    <t>ZEMELJSKA DELA</t>
  </si>
  <si>
    <t>KANALIZACIJA</t>
  </si>
  <si>
    <t>A.</t>
  </si>
  <si>
    <t>m3</t>
  </si>
  <si>
    <t>SKUPAJ ZEMELJSKA DELA:</t>
  </si>
  <si>
    <t>m1</t>
  </si>
  <si>
    <t>kom</t>
  </si>
  <si>
    <t>SKUPAJ KANALIZACIJA</t>
  </si>
  <si>
    <t>m2</t>
  </si>
  <si>
    <t>PRIPRAVLJALNA DELA</t>
  </si>
  <si>
    <t>01.</t>
  </si>
  <si>
    <t>01.010</t>
  </si>
  <si>
    <t>ocena stroškov</t>
  </si>
  <si>
    <t>01.020</t>
  </si>
  <si>
    <t>01.030</t>
  </si>
  <si>
    <t>02.</t>
  </si>
  <si>
    <t>02.010</t>
  </si>
  <si>
    <t>02.020</t>
  </si>
  <si>
    <t>02.030</t>
  </si>
  <si>
    <t>02.040</t>
  </si>
  <si>
    <t>02.050</t>
  </si>
  <si>
    <t>Urejanje planuma spodnjega ustroja izkopa  ter planiranje s točnostjo do +/-3 cm po projektiranem naklonu.</t>
  </si>
  <si>
    <t>Ocena stroškov</t>
  </si>
  <si>
    <t>KRIŽANJA Z OSTALIMI KOMUNALNIMI VODI</t>
  </si>
  <si>
    <t>ur</t>
  </si>
  <si>
    <t>04.</t>
  </si>
  <si>
    <t>SKUPAJ PRIPRAVLJALNA DELA</t>
  </si>
  <si>
    <t>SKUPAJ KRIŽANJA Z OSTALIMI KOMUNALNIMI VODI</t>
  </si>
  <si>
    <t>02.070</t>
  </si>
  <si>
    <t>02.080</t>
  </si>
  <si>
    <t>02.090</t>
  </si>
  <si>
    <t>02.100</t>
  </si>
  <si>
    <t>02.110</t>
  </si>
  <si>
    <t>02.120</t>
  </si>
  <si>
    <t>02.130</t>
  </si>
  <si>
    <t xml:space="preserve">REKAPITULACIJA: </t>
  </si>
  <si>
    <t xml:space="preserve">SKUPAJ </t>
  </si>
  <si>
    <t>01.050</t>
  </si>
  <si>
    <t>ocena skupaj</t>
  </si>
  <si>
    <t>01.040</t>
  </si>
  <si>
    <t>02.160</t>
  </si>
  <si>
    <t>02.170</t>
  </si>
  <si>
    <t>kos</t>
  </si>
  <si>
    <t>04.030</t>
  </si>
  <si>
    <t>01.060</t>
  </si>
  <si>
    <t>Izvajanje projektantskega nadzora</t>
  </si>
  <si>
    <t>02.135</t>
  </si>
  <si>
    <t>02.180</t>
  </si>
  <si>
    <t>02.190</t>
  </si>
  <si>
    <t>Identifikacija obstoječih podzemnih instalacij in komunalnih vodov s strani pooblaščenih predstavnikov upravljalcev instalacij z oznako križanj;</t>
  </si>
  <si>
    <t>02.131</t>
  </si>
  <si>
    <t>Postavitev gradbenih profilov na vzpostavljeno os trase cevovoda ter določitev nivoja za merjenje globine izkopa in polaganje cevovoda</t>
  </si>
  <si>
    <t>02.022</t>
  </si>
  <si>
    <t>02.132</t>
  </si>
  <si>
    <t>m</t>
  </si>
  <si>
    <t>Križanje kanalizacijske cevi s komunalnimi vodi, vključno z zaščitno cevjo, zasipom in s sprotnim utrjevanjem v slojih po 20 cm.</t>
  </si>
  <si>
    <t>01.070</t>
  </si>
  <si>
    <t>01.080</t>
  </si>
  <si>
    <t>01.042</t>
  </si>
  <si>
    <t>€</t>
  </si>
  <si>
    <t>Izvedba finalnega sloja makadamskega cestišča in dvorišč ter bankin, s peskom v debelini 5 cm</t>
  </si>
  <si>
    <t>02.069</t>
  </si>
  <si>
    <t>04.064b</t>
  </si>
  <si>
    <t>04.010b</t>
  </si>
  <si>
    <t>04.062b</t>
  </si>
  <si>
    <t>04.010c</t>
  </si>
  <si>
    <t>Opomba 1:</t>
  </si>
  <si>
    <t>Opomba 2:</t>
  </si>
  <si>
    <t>Sestavni del projektanskega popisa del je tudi tehnično poročilo in grafične priloge projekta, v katerem so posamezne postavke in dela podrobneje opisana.</t>
  </si>
  <si>
    <t>Pri posameznih delih naveden izraz gradbiščna deponija pojmuje deponijo za katero poskrbi izvajalec del sam. Pri tem so zajeti vsi potrebni prevozi, prenosi, nakladanja in razkladanja od gradbišča do gradbiščne deponije.</t>
  </si>
  <si>
    <t>Rušenje betonskih vrtnih robnikov z nakladanjem in odvozom izkopanega materiala na trajno gradbeno deponijo, ki jo pridobi izvajalec sam;</t>
  </si>
  <si>
    <t>Rušenje betonskih cestnih robnikov z nakladanjem in odvozom izkopanega materialana trajno gradbeno deponijo, ki jo pridobi izvajalec sam ;</t>
  </si>
  <si>
    <r>
      <t>Ročni izkop ob obstoječih podzemnih inštalacijah, na mestih prevezav, križanj in približevanj. Izkop v zemlji III. do IV.ktg z odlaganjem odkopanega materiala na gradbiščno deponijo. Obračun za 1m</t>
    </r>
    <r>
      <rPr>
        <vertAlign val="superscript"/>
        <sz val="10"/>
        <rFont val="Arial"/>
        <family val="2"/>
      </rPr>
      <t>3</t>
    </r>
    <r>
      <rPr>
        <sz val="10"/>
        <rFont val="Arial"/>
        <family val="2"/>
      </rPr>
      <t>.</t>
    </r>
  </si>
  <si>
    <r>
      <t>Kombiniran izkop jarkov, globine 0-2 m s poševnim odsekavanjem stranic jarka pod kotom 70</t>
    </r>
    <r>
      <rPr>
        <sz val="10"/>
        <rFont val="Arial"/>
        <family val="2"/>
      </rPr>
      <t>°</t>
    </r>
    <r>
      <rPr>
        <sz val="10"/>
        <rFont val="Arial"/>
        <family val="2"/>
      </rPr>
      <t xml:space="preserve"> in odlaganjem izkopanega materiala na gradbiščno deponijo. Obračun za 1m</t>
    </r>
    <r>
      <rPr>
        <vertAlign val="superscript"/>
        <sz val="10"/>
        <rFont val="Arial"/>
        <family val="2"/>
      </rPr>
      <t>3</t>
    </r>
    <r>
      <rPr>
        <sz val="10"/>
        <rFont val="Arial"/>
        <family val="2"/>
      </rPr>
      <t>.</t>
    </r>
  </si>
  <si>
    <r>
      <t>Kombiniran izkop jarkov, globine 2 do 4m s poševnim odsekavanjem stranic jarka pod kotom 70° in odlaganjem izkopanega materiala na gradbiščno deponijo. Obračun za 1m</t>
    </r>
    <r>
      <rPr>
        <vertAlign val="superscript"/>
        <sz val="10"/>
        <rFont val="Arial"/>
        <family val="2"/>
      </rPr>
      <t>3</t>
    </r>
    <r>
      <rPr>
        <sz val="10"/>
        <rFont val="Arial"/>
        <family val="2"/>
      </rPr>
      <t>.</t>
    </r>
  </si>
  <si>
    <t xml:space="preserve">Izdelava temeljne plasti posteljice debeline 10-15 cm z 2 x sejanim peskom granulacije 0-4 mm, s planiranjem in strojnim utrjevanjem do 95% po standardnem Proctorjevem postopku. Na temeljno plast se izvede 3-5 cm debel nasip, v katerega si cev pri polaganju sama izoblikuje ležišče. Natančnost izdelave posteljice je do +/- 1 cm (v primeru slabo nosilnih tal je posteljico izvesti v debelini 15-20 cm). </t>
  </si>
  <si>
    <t>Zasip jarka s kamnolomskim materialom po končanih montažnih delih, z nabijanjem v plasteh po 20cm, zbitost min. 95% po SPP, težka komprimacijska sredstva uporabiti šele 1m nad temenom cevi. Pod asfaltnimi in makadamskimi površinami!</t>
  </si>
  <si>
    <t>Zasip jarka z izkopanim materialom in komprimiranjem v slojih po 20 cm. Na nepovoznih površinah.</t>
  </si>
  <si>
    <r>
      <t xml:space="preserve">Asfaltiranje prekopanih in rezanih asfaltnih površin cestišča z dvoslojnim asfaltom -  nosilna asfaltna plast iz BD 22 (B 50/70) v debelini 6 cm in obrabna asfaltna plast iz BB 8s (B 70/100) v debelini 3 cm, na predhodno pripravljeno podlago (kamnita posteljica in tamponski drobljenec), s čiščenjem odrezanih robov z izpihovalcem vročega zraka (200 - 600 </t>
    </r>
    <r>
      <rPr>
        <sz val="10"/>
        <rFont val="Arial"/>
        <family val="2"/>
      </rPr>
      <t>°</t>
    </r>
    <r>
      <rPr>
        <sz val="10"/>
        <rFont val="Arial"/>
        <family val="2"/>
      </rPr>
      <t>C, pritisk 3-9 bar) ter polaganjem in uvaljanjem obeh slojev asfalta.  Po položenem in enkrat uvaljanem zadnjem sloju asfalta z vibracijskim valjarjem, ki ima na obodu izboklino, na stiku med staro in novo asfaltno površino vtisnemo dilatacijsko fugo širine 1 cm in globine do 2 cm. Površino asfalta se nato dokončno utrdi z vibracijskim valjarjem, fuga pa se na koncu zalije s trajno elastično maso segreto na 170 °C in zgladi z drsno smučko. V primeru da se takoj zatem sprosti promet, se zalivno maso nad dilatacijo posipa še s PVC drobljencem ali kamnito moko.</t>
    </r>
  </si>
  <si>
    <t>Dobava in vgrajevanje cestnih robnikov 15/25/100, vse komplet s temeljem 30/40 cm, MB 15 in zalivanjem stikov in zasipom.</t>
  </si>
  <si>
    <t>Dobava in vgrajevanje vrtnih robnikov 5/15/100 na podložni beton MB 15, skupaj z zalivanjem stikov in zasipom.</t>
  </si>
  <si>
    <r>
      <t>Nakladanje in odvoz odvečnega materiala od izkopa na trajno gradbeno deponijo, ki jo pridobi izvajalec sam; z nakladanjem, razkladanjem, razgrinjanjem, planiranjem in utrjevanjem v slojih po 50 cm. Skupaj s stroški deponije. Obračun za 1 m</t>
    </r>
    <r>
      <rPr>
        <vertAlign val="superscript"/>
        <sz val="10"/>
        <rFont val="Arial"/>
        <family val="2"/>
      </rPr>
      <t>3</t>
    </r>
    <r>
      <rPr>
        <sz val="10"/>
        <rFont val="Arial"/>
        <family val="2"/>
      </rPr>
      <t xml:space="preserve"> (upoštevan faktor razrahljivosti izkopanega materiala).</t>
    </r>
  </si>
  <si>
    <t>Črpanje vode iz gradbene jame v času gradnje, vključno z vsemi potrebnimi deli in pripravo črpalnih mest. Gradbena jama mora biti v času gradnje suha.</t>
  </si>
  <si>
    <t>Dobava kanalizacijskih cevi iz centrifugiranega poliestra SN 10000; DN 250</t>
  </si>
  <si>
    <t>Polaganje kanalizacijskih cevi DN 250 iz centrifugiranega poliestra SN 10000, po projektiranih padcih na pripravljeno peščeno posteljico debeline 12cm, po navodilih proizvajalca, kompletno z vsemi potrebnimi deli in prenosi.</t>
  </si>
  <si>
    <t>Polaganje kanalizacijskih cevi DN 250 iz centrifugiranega poliestra SN 10000, po projektiranih padcih na betonsko podlago ter obbetoniranjem cevi 10 cm nad temenom in ob straneh, kompletno s spajanjem ter vsemi pomožnimi deli in prenosi in dobavo in vgraditvijo betona.</t>
  </si>
  <si>
    <t>04.062a</t>
  </si>
  <si>
    <t xml:space="preserve">Tlačni preizkus vodotesnosti položenih kanalizacijskih cevi po veljavnem standardu EN1610:   </t>
  </si>
  <si>
    <t>Pregled in čiščenje kanala pred izvedbo tlačnega preizkusa vodotesnosti.</t>
  </si>
  <si>
    <t xml:space="preserve">Preizkus vodotesnosti revizijskih kanalizacijskih jaškov po veljavnem standardu EN1610.   </t>
  </si>
  <si>
    <t>04.160</t>
  </si>
  <si>
    <t xml:space="preserve">Pregled kanala s TV kamero. </t>
  </si>
  <si>
    <t>04.065b</t>
  </si>
  <si>
    <t>04.079b</t>
  </si>
  <si>
    <t>04.133</t>
  </si>
  <si>
    <t>04.175</t>
  </si>
  <si>
    <t>04.195</t>
  </si>
  <si>
    <t>04.010a</t>
  </si>
  <si>
    <t>04.010d</t>
  </si>
  <si>
    <t>04.064a</t>
  </si>
  <si>
    <t>04.065a</t>
  </si>
  <si>
    <t>04.079a</t>
  </si>
  <si>
    <t>* Ocena stroškov; obračun po dejanskih stroških porabe časa in materiala po vpisu v gradbeni dnevnik;</t>
  </si>
  <si>
    <t>REKAPITULACIJA STROŠKOV PO KANALIH</t>
  </si>
  <si>
    <t>SKUPAJ KANALIZACIJA ZA ODVOD KOMUNALNIH ODPADNIH VODA</t>
  </si>
  <si>
    <t xml:space="preserve">infrastruktura:   </t>
  </si>
  <si>
    <t>globina 1.5 do 2.0 m                       kom</t>
  </si>
  <si>
    <t>globina 2.0 do 2.5 m                       kom</t>
  </si>
  <si>
    <t>globina 2.5 do 3.0 m                       kom</t>
  </si>
  <si>
    <t>globina 3.0 do 3.5 m                       kom</t>
  </si>
  <si>
    <t>globina do 1.5 m                            kom</t>
  </si>
  <si>
    <t>globina do 1.5 m                             kom</t>
  </si>
  <si>
    <t>KANALIZACIJA ZA ODVOD KOMUNALNIH</t>
  </si>
  <si>
    <t>ODPADNIH VODA</t>
  </si>
  <si>
    <t>04.063a</t>
  </si>
  <si>
    <t>04.063b</t>
  </si>
  <si>
    <t>Dobava vodotesnega prefabriciranega revizijskega jaška iz poliestrske cevi fi 80 cm, skupaj z betonskim obročem, razbremenilno ploščo in tipskim LTŽ pokrovom s tesnenjem, fi 600mm, nosilnosti 400kN in napisom KANALIZACIJA s črkami velikosti min. 5cm.</t>
  </si>
  <si>
    <t>Montaža (vgradnja) prefabriciranega revizijskega jaška iz poliestrske cevi fi 80 cm, skupaj z betonskim obročem, razbremenilno ploščo in z napravo AB temelja, obdelavo vtokov in iztoka  ter z vgraditvijo LTŽ pokrova s tesnenjem, fi 600mm, nosilnosti 400kN in napisom KANALIZACIJA s črkami velikosti min. 5cm. Ležišče jaška iz betona C12/15, debeline 10cm. Pred montažo jaška je prostor pod muldo zapolniti z betonom C12/15.</t>
  </si>
  <si>
    <t>Dobava kaskadnega vodotesnega prefabriciranega revizijskega jaška s podslapjem (suhi preliv) iz poliestrske cevi fi 100 cm, skupaj z betonskim obročem, razbremenilno ploščo in tipskim LTŽ pokrovom s tesnenjem, fi 600mm, nosilnosti 400kN in napisom KANALIZACIJA s črkami velikosti min. 5cm.</t>
  </si>
  <si>
    <t>Montaža (vgradnja) kaskadnega prefabriciranega revizijskega jaška s podslapjem (suhi preliv) iz poliestrske cevi fi 100 cm, skupaj z betonskim obročem, razbremenilno ploščo in z napravo AB temelja, obdelavo vtokov in iztoka  ter z vgraditvijo LTŽ pokrova s tesnenjem, fi 600mm, nosilnosti 400kN in napisom KANALIZACIJA s črkami velikosti min. 5cm. Ležišče jaška iz betona C12/15, debeline 10cm. Pred montažo jaška je prostor pod muldo zapolniti z betonom C12/15.</t>
  </si>
  <si>
    <t>Fino planiranje terena in humuniziranje s humusom od izkopa, po končanem zasipu jarka, v povprečni debelini 15 cm. Kompletno z odstranitvijo površinskega kamenja, zatravitvijo s travnim semenom ter vzpostavitvijo terena najmanj v obliko prvotnega stanja, vključno s pridobitvijo, od lastnikov tangiranih privatnih zemljišč, izjav o vzpostavljenosti zemljišč v prvotno stanje.</t>
  </si>
  <si>
    <t>Izdelava peščenega obsipa cevi do 30 cm nad temenom s peskom granulacije 8 - 16 mm. Obsip cevi izvajati v slojih po 15 cm, istočasno na obeh straneh cevi ter paziti, da se cev ne premakne iz ležišča. Utrditev po SPP do 95% trdnosti, če ni drugače predpisano. Vključno z vsemi spremljajočimi deli, transporti in dobavo materiala.</t>
  </si>
  <si>
    <t>Rušenje asfalta s predhodnim rezanjem z motorno rezilko, vključno z nakladanjem in odvozom izkopanega materiala na trajno gradbeno deponijo, ki jo pridobi izvajalec sam;</t>
  </si>
  <si>
    <t>Odriv zgornjega sloja - humusa, v povprečni debelini 15 cm, do gradbiščne deponije; humus odlagati ločeno od ostalega materiala</t>
  </si>
  <si>
    <t>Izdelava projekta izvedenih del in projekta za obratovanje in vzdrževanje za celoten projekt;  v skladu z ZGO-1B, pravilnikom o podrobnejši vsebini projektne dokumentacije in navodilih upravljavca kanalizacije.</t>
  </si>
  <si>
    <t>Geodetski posnetek izvedenega cevovoda po predpisih geodetske stroke in navodilih upravljavca.</t>
  </si>
  <si>
    <t>01.043</t>
  </si>
  <si>
    <t>Vpis komunalnih vodov in naprav v uradne evidence</t>
  </si>
  <si>
    <t>Zakoličenje osi kanalizacije z zavarovanjem osi, oznako revizijskih jaškov ter vrisom v kataster.</t>
  </si>
  <si>
    <t xml:space="preserve">Pridobitev potrebnih dovoljenj in postavitev predpisane prometne signalizacije, skladno z Zakonom o varnosti v cestnem prometu, za delno zaporo ceste, za vzdolžne in prečne prekope cestišča. </t>
  </si>
  <si>
    <t>Izkop v zemlji III. do IV. ktg, ocena 80 % izkopa</t>
  </si>
  <si>
    <t>Izkop v zemlji V.ktg, ocena 20 % izkopa</t>
  </si>
  <si>
    <t>Opomba 3:</t>
  </si>
  <si>
    <t xml:space="preserve">lokacija:   </t>
  </si>
  <si>
    <t>Novo mesto, junij 2008</t>
  </si>
  <si>
    <t xml:space="preserve">Zakoličenje osi kanalizacije z zavarovanjem osi, oznako revizijskih jaškov, vris v kataster in izdelava geodetskega posnetka </t>
  </si>
  <si>
    <t>Postavitev prometne signalizacije za potrebno delno zaporo ceste, vključno s pridobitvijo vse potrebne dokumentacij in vseh potrebnih dovoljenj</t>
  </si>
  <si>
    <t>Geodetski posnetek izvedenega cevovoda</t>
  </si>
  <si>
    <t>Izdelava projekta izvedenih del in projekta za obratovanje in vzdrževanje</t>
  </si>
  <si>
    <t>Izdelava varnostnega načrta</t>
  </si>
  <si>
    <t>Odriv zgornjega sloja - humus ter deponiranje ob gradbišču;</t>
  </si>
  <si>
    <t>Rušenje asfalta z rezanjem z motorno rezilko, širine do 2.00 m z nakladanjem in odvozom izkopanega materiala na deponijo do 10 km ;</t>
  </si>
  <si>
    <t>Ročni izkop ob obstoječih podzemnih inštalacijah, na mestih prevezav, križanj in približevanj. Izkop v zemlji III. do IV. ktg;</t>
  </si>
  <si>
    <t>Kombiniran izkop jarkov, globine 0-2 m s poševnim odsekavanjem stranic jarka.</t>
  </si>
  <si>
    <t>Kombiniran izkop jarkov, globine 2 do 4m s poševnim odsekavanjem stranic jarka.</t>
  </si>
  <si>
    <t>Izdelava temeljne plasti posteljice debeline 10-15 cm z 2 x sejanim peskom granulacije 0-4 mm, s planiranjem in strojnim utrjevanjem do 95% po standardnem Proctorjevem postopku, natančnost izdelave posteljice je do +/- 1 cm (v primeru slabo nosilnih tal je posteljico izvesti v debelini 15-20 cm).</t>
  </si>
  <si>
    <t>Izdelava peščenega obsipa cevi do 30 cm nad temenom s peskom granulacije 8 - 16 mm. Na peščeno posteljico se izvede 3-5 cm debel nasip, v katerega si cev izdela ležišče. Obsip cevi izvajati v slojih po 15 cm, istočasno na obeh straneh cevi ter paziti, da se cev ne premakne iz ležišča. Utrditev po SPP do 95% trdnosti</t>
  </si>
  <si>
    <t>Zasip jarka s kamnolomskim materialom po končanih montažnih delih, z nabijanjem v plasteh po 20cm, zbitost min. 95% po SPP, težka komprimacijska sredstva uporabiti šele 1m nad temenom cevi. Pod asfaltnimi in makadamskimi površinami;</t>
  </si>
  <si>
    <t>Zasip jarka z izkopanim materialom in komprimiranjem v slojih po 20 cm</t>
  </si>
  <si>
    <t>Izvedba tamponskega sloja na voznih površinah iz tamponskega materiala v debelini 20 cm z utrjevanjem do predpisane zbitosti. Pod asfaltnimi in makadamskimi površinami;</t>
  </si>
  <si>
    <t>Odvoz odvečnega materiala od izkopa na deponijo izvajalca z nakladanjem in razgrinjanjem na deponiji. Deponija oddaljena do 10 km  ;</t>
  </si>
  <si>
    <t>Fino planiranje terena in humuniziranje po končanem zasipu jarka. Kompletno z odstranitvijo površinskega kamenja in zasejanjem trave.</t>
  </si>
  <si>
    <t>Črpanje vode iz gradbene jame v času gradnje</t>
  </si>
  <si>
    <t>SKUPAJ</t>
  </si>
  <si>
    <t>Zajeta so pripravljalna, zemeljska dela in betonska dela za izvedbo tlačnega voda in črpališča, dobava in montaža črpališča in tlačnih cevi pa je zajeta v načrtu strojnih instalacij v sklopu tega projekta.</t>
  </si>
  <si>
    <t>Novo mesto, junij 2009</t>
  </si>
  <si>
    <t xml:space="preserve">Izvedba hišnih priključkov iz PVC gladkih cevi, nazivne togosti SN 8 kN/m2, premera dn 160 mm, na vtočne revizijske jaške, vključno z vsemi spremljajočimi deli, materiali, transporti, dobavo in polaganjem priključne PVC cevi. Priključno cev na notranji strani jaška obdelati s poliestrom, na zunanji strani jaška pa obbetonirati. Posamezne hišne priključke izvesti na globini, ki bo omogočala gravitacijski odtok iz pripadajoče hiše. Priključke  izvesti v dolžini izven asfaltiranega dela ceste oziroma v dolžini izven osi vzporedno potekajočih vodov. Ocenjena dožina 3 m. </t>
  </si>
  <si>
    <t>Asfaltiranje prekopanih in rezanih asfaltnih površin cestišča z dvoslojnim asfaltom -  nosilna asfaltna plast iz AC 16 base B 50/70 A4 v debelini 6 cm in obrabna asfaltna plast iz AC 8 surf B 70/100 A4 v debelini 3 cm, na predhodno pripravljeno podlago (kamnita posteljica in tamponski drobljenec), s čiščenjem odrezanih robov z izpihovalcem vročega zraka (200 - 600 °C, pritisk 3-9 bar) ter polaganjem in uvaljanjem obeh slojev asfalta.  Po položenem in enkrat uvaljanem zadnjem sloju asfalta z vibracijskim valjarjem, ki ima na obodu izboklino, na stiku med staro in novo asfaltno površino vtisnemo dilatacijsko fugo širine 1 cm in globine do 2 cm. Površino asfalta se nato dokončno utrdi z vibracijskim valjarjem, fuga pa se na koncu zalije s trajno elastično maso segreto na 170 °C in zgladi z drsno smučko. V primeru da se takoj zatem sprosti promet, se zalivno maso nad dilatacijo posipa še s PVC drobljencem ali kamnito moko.</t>
  </si>
  <si>
    <t>Opomba 4:</t>
  </si>
  <si>
    <t>količina</t>
  </si>
  <si>
    <t>cena na enoto</t>
  </si>
  <si>
    <t xml:space="preserve">VODOVOD IN KANALIZACIJA VELIKI </t>
  </si>
  <si>
    <t>SLATNIK, KRIŽE IN POTOV VRH</t>
  </si>
  <si>
    <t>KOMUNALA NOVO MESTO d.o.o.</t>
  </si>
  <si>
    <t>Podbevškova 12, 8000 Novo mesto</t>
  </si>
  <si>
    <t>KANAL VS1</t>
  </si>
  <si>
    <t>Izvedba tamponskega sloja na voznih površinah iz tamponskega materiala v debelini 20 cm in posteljice v debelini 40 cm z utrjevanjem do predpisane zbitosti. Pod asfaltnimi in makadamskimi površinami!; Opomba: izvedba posteljice se lahko opusti v primeru, da je obstoječa posteljica ustrezna (presodi geolog).</t>
  </si>
  <si>
    <t>04.146</t>
  </si>
  <si>
    <t>KANAL VS2</t>
  </si>
  <si>
    <t>Na odseku kanala VS1, med jaškoma VS1-1 in VS1-13, se hkrati z izgradnjo le tega izvede tudi nova elektrokabelska kanalizacija za kasnejše potrebe izvedbe elektro energetskega priključka predvidene čistilne naprave (predmet posebnega projekta). Ocena izvedbe elektro kabelske kanalizacije je zajeta v postavki 04.146 v tem popisu del.</t>
  </si>
  <si>
    <t>Dobava in polaganje PVC cevi fi 160mm za poznejše potrebe izvedbe elektro energetskega priključka za predvideno čistilno napravo Veliki Slatnik (predmet posebnega projekta), vključno z vsemi pripravljalnimi deli ter vsemi potrebnimi materiali in objekti (izkopi, zasipi, PVC cevi fi 160mm, PVC opozorilni trak, betonski jaški globine do 1m, premera fi 800mm, opremljeni z LTŽ pokrovi). Cevi se polagajo ob trasi kanalizacije za odvod komunalnih odpadnih voda, hkrati z izvedbo le te.</t>
  </si>
  <si>
    <t>KANAL VS3</t>
  </si>
  <si>
    <t>KANAL VS4</t>
  </si>
  <si>
    <t>KANAL VS5</t>
  </si>
  <si>
    <t>KANAL VS6</t>
  </si>
  <si>
    <t>Izvedba betonskih ojačitev cevi pri velikih padcih (med črpališčem in jaškom VS6-1), kompletno z vsemi pcmožnimi deli in prenosi in dobavo in vgraditvijo betona</t>
  </si>
  <si>
    <t>TLAČNI VOD TVS</t>
  </si>
  <si>
    <t>Na odseku kanala VS2, med jaškoma VS2-18 in VS2-19, se hkrati z izgradnjo le tega izvede tudi nova elektrokabelska kanalizacija za kasnejše potrebe izvedbe elektro energetskega priključka predvidene čistilne naprave (predmet posebnega projekta). Ocena izvedbe elektro kabelske kanalizacije je zajeta v postavki 04.146 v tem popisu del.</t>
  </si>
  <si>
    <t>Montaža (vgradnja) prefabriciranega revizijskega jaška iz poliestrske cevi fi 80 cm, skupaj z betonskim obročem, razbremenilno ploščo in z napravo AB temelja, obdelavo vtokov in iztoka  ter z vgraditvijo LTŽ pokrova s tesnenjem, fi 600mm, nosilnosti 400kN in napisom KANALIZACIJA s črkami velikosti min. 5cm ter znakom Občine Novo mesto. Ležišče jaška iz betona C12/15, debeline 10cm. Pred montažo jaška je prostor pod muldo zapolniti z betonom C12/15.</t>
  </si>
  <si>
    <t>Dobava vodotesnega prefabriciranega revizijskega jaška iz poliestrske cevi fi 80 cm, skupaj z betonskim obročem, razbremenilno ploščo in tipskim LTŽ pokrovom s tesnenjem, fi 600mm, nosilnosti 400kN in napisom KANALIZACIJA s črkami velikosti min. 5cm ter znakom Občine Novo mesto.</t>
  </si>
  <si>
    <t>Dobava vodotesnega prefabriciranega revizijskega jaška iz poliestrske cevi fi 100 cm, skupaj z betonskim obročem, razbremenilno ploščo in tipskim LTŽ pokrovom s tesnenjem, fi 600mm, nosilnosti 400kN in napisom KANALIZACIJA s črkami velikosti min. 5cm ter znakom Občine Novo mesto.</t>
  </si>
  <si>
    <t>Montaža (vgradnja) prefabriciranega revizijskega jaška iz poliestrske cevi fi 100 cm, skupaj z betonskim obročem, razbremenilno ploščo in z napravo AB temelja, obdelavo vtokov in iztoka  ter z vgraditvijo LTŽ pokrova s tesnenjem, fi 600mm, nosilnosti 400kN in napisom KANALIZACIJA s črkami velikosti min. 5cm ter znakom Občine Novo mesto. Ležišče jaška iz betona C12/15, debeline 10cm. Pred montažo jaška je prostor pod muldo zapolniti z betonom C12/15.</t>
  </si>
  <si>
    <t>Dobava kaskadnega vodotesnega prefabriciranega revizijskega jaška s podslapjem (suhi preliv) iz poliestrske cevi fi 100 cm, skupaj z betonskim obročem, razbremenilno ploščo in tipskim LTŽ pokrovom s tesnenjem, fi 600mm, nosilnosti 400kN in napisom KANALIZACIJA s črkami velikosti min. 5cm ter znakom Občine Novo mesto.</t>
  </si>
  <si>
    <t>Montaža (vgradnja) kaskadnega prefabriciranega revizijskega jaška s podslapjem (suhi preliv) iz poliestrske cevi fi 100 cm, skupaj z betonskim obročem, razbremenilno ploščo in z napravo AB temelja, obdelavo vtokov in iztoka  ter z vgraditvijo LTŽ pokrova s tesnenjem, fi 600mm, nosilnosti 400kN in napisom KANALIZACIJA s črkami velikosti min. 5cm ter znakom Občine Novo mesto. Ležišče jaška iz betona C12/15, debeline 10cm. Pred montažo jaška je prostor pod muldo zapolniti z betonom C12/15.</t>
  </si>
  <si>
    <t>Dobava in polaganje PVC cevi fi 160mm za poznejše potrebe izvedbe elektro energetskega priključka za predvideno čistilno napravo Veliki Slatnik (predmet posebnega projekta), vključno z vsemi pripravljalnimi deli ter vsemi potrebnimi materiali in objekti (izkopi, zasipi, PVC cevi fi 160mm, PVC opozorilni trak, betonski jaški globine do 1m, premera fi 800mm, opremljeni z LTŽ pokrovi). Cevi se polagajo ob trasi tlačnega voda, hkrati z izvedbo le te.</t>
  </si>
  <si>
    <t>Opomba 5:</t>
  </si>
  <si>
    <t>KANAL Kr1</t>
  </si>
  <si>
    <t>KRIŽE - VELIKI SLATNIK</t>
  </si>
  <si>
    <t>Priprava gradbišča v dolžini l=1027 m, odstranitev eventuelnih ovir, ureditev delovnega platoja (postavitev ograje, table, kontejnerja za orodje in slačilnica, WC,..), po končanih delih vzpostavitev prvotnega stanja:</t>
  </si>
  <si>
    <t>Izvedba podboja pod terenom (med jaškoma KVS1-6 in Kr1-1), v izogib velikim globinam izkopa, dolžine 47,3 m,  z uvlačenjem zaščitne kovinske cevi fi 406 in vstavljanjem cevi iz centrifugiranega poliestra fi 250mm, vključno z izkopom vhodne in zaključne gradbene jame, izvedbo vrtine, pripravljalnimi in zaključnimi deli; (kanalizacijska cev zajeta  v postavkah 04.010a in 04.010d)</t>
  </si>
  <si>
    <t>Uvlačenje kanalizacijskih cevi DN 250 iz centrifugiranega poliestra SN 10000 v zaščitno cev na mestu podboja pod terenom, na odseku kanala med jaškoma KVS1-6 in Kr1-1; kompletno s spajanjem ter vsemi pomožnimi deli in prenosi.</t>
  </si>
  <si>
    <t>Dobava kaskadnega vodotesnega prefabriciranega revizijskega jaška s podslapjem (suhi preliv) iz poliestrske cevi fi 80 cm, skupaj z betonskim obročem, razbremenilno ploščo in tipskim LTŽ pokrovom s tesnenjem, fi 600mm, nosilnosti 400kN in napisom KANALIZACIJA s črkami velikosti min. 5cm ter znakom Občine Novo mesto.</t>
  </si>
  <si>
    <t>Montaža (vgradnja) kaskadnega prefabriciranega revizijskega jaška s podslapjem (suhi preliv) iz poliestrske cevi fi 80 cm, skupaj z betonskim obročem, razbremenilno ploščo in z napravo AB temelja, obdelavo vtokov in iztoka  ter z vgraditvijo LTŽ pokrova s tesnenjem, fi 600mm, nosilnosti 400kN in napisom KANALIZACIJA s črkami velikosti min. 5cm ter znakom Občine Novo mesto. Ležišče jaška iz betona C12/15, debeline 10cm. Pred montažo jaška je prostor pod muldo zapolniti z betonom C12/15.</t>
  </si>
  <si>
    <t>KANAL Kr2</t>
  </si>
  <si>
    <t>KRIŽE</t>
  </si>
  <si>
    <t>Priprava gradbišča v dolžini l=174 m, odstranitev eventuelnih ovir, ureditev delovnega platoja (postavitev ograje, table, kontejnerja za orodje in slačilnica, WC,..), po končanih delih vzpostavitev prvotnega stanja:</t>
  </si>
  <si>
    <t xml:space="preserve">Izvedba hišnih priključkov iz PVC gladkih cevi, nazivne togosti SN 8 kN/m2, premera dn 160 mm, na vtočne revizijske jaške, vključno z vsemi spremljajočimi deli, materiali, transporti, dobavo in polaganjem priključne PVC cevi. Priključno cev na notranji strani jaška obdelati s poliestrom, na zunanji strani jaška pa obbetonirati. Posamezne hišne priključke izvesti na globini, ki bo omogočala gravitacijski odtok iz pripadajoče hiše. Priključke  izvesti v dolžini izven asfaltiranega dela ceste oziroma v dolžini izven osi vzporedno potekajočih vodov. Ocenjena dožina 3 in 5 m. </t>
  </si>
  <si>
    <t>KANAL Kr3</t>
  </si>
  <si>
    <t>Priprava gradbišča v dolžini l=36 m, odstranitev eventuelnih ovir, ureditev delovnega platoja (postavitev ograje, table, kontejnerja za orodje in slačilnica, WC,..), po končanih delih vzpostavitev prvotnega stanja:</t>
  </si>
  <si>
    <t>KANAL PV1</t>
  </si>
  <si>
    <t>POTOV VRH</t>
  </si>
  <si>
    <t>Priprava gradbišča v dolžini l=286 m, odstranitev eventuelnih ovir, ureditev delovnega platoja (postavitev ograje, table, kontejnerja za orodje in slačilnica, WC,..), po končanih delih vzpostavitev prvotnega stanja:</t>
  </si>
  <si>
    <t>KANAL PV2</t>
  </si>
  <si>
    <t>Priprava gradbišča v dolžini l=198 m, odstranitev eventuelnih ovir, ureditev delovnega platoja (postavitev ograje, table, kontejnerja za orodje in slačilnica, WC,..), po končanih delih vzpostavitev prvotnega stanja:</t>
  </si>
  <si>
    <t>KANAL PV3</t>
  </si>
  <si>
    <t>Priprava gradbišča v dolžini l=134 m, odstranitev eventuelnih ovir, ureditev delovnega platoja (postavitev ograje, table, kontejnerja za orodje in slačilnica, WC,..), po končanih delih vzpostavitev prvotnega stanja:</t>
  </si>
  <si>
    <t>Izvedba betonskih ojačitev cevi pri velikih padcih (med jaškoma PV3-2 in PV3-4), kompletno z vsemi pcmožnimi deli in prenosi in dobavo in vgraditvijo betona</t>
  </si>
  <si>
    <t>KANAL PV4</t>
  </si>
  <si>
    <t>Priprava gradbišča v dolžini l=57 m, odstranitev eventuelnih ovir, ureditev delovnega platoja (postavitev ograje, table, kontejnerja za orodje in slačilnica, WC,..), po končanih delih vzpostavitev prvotnega stanja:</t>
  </si>
  <si>
    <t>KANAL PV5</t>
  </si>
  <si>
    <t>Priprava gradbišča v dolžini l=473 m, odstranitev eventuelnih ovir, ureditev delovnega platoja (postavitev ograje, table, kontejnerja za orodje in slačilnica, WC,..), po končanih delih vzpostavitev prvotnega stanja:</t>
  </si>
  <si>
    <t>Izvedba betonskih ojačitev cevi pri velikih padcih (4x med jaškoma PV5-4 in KPV5-5 in 1x med jaškoma KPV5-5 in PV5-6), kompletno z vsemi pcmožnimi deli in prenosi in dobavo in vgraditvijo betona</t>
  </si>
  <si>
    <t>Dobava prefabriciranega umirjevalnega jaška globine do 2,0m iz PE cevi fi 80 cm, skupaj z betonskim obročem, razbremenilno ploščo in tipskim LTŽ pokrovom s tesnenjem, fi 600mm, nosilnosti 400kN in napisom KANALIZACIJA s črkami velikosti min. 5cm ter znakom Občine Novo mesto.</t>
  </si>
  <si>
    <t>Montaža (vgradnja) prefabriciranega umirjevalnega jaška globine do 2,0m iz PE cevi fi 80 cm, skupaj z betonskim obročem, razbremenilno ploščo in z napravo AB temelja, obdelavo vtokov in iztoka  ter z vgraditvijo LTŽ pokrova s tesnenjem, fi 600mm, nosilnosti 400kN in napisom KANALIZACIJA s črkami velikosti min. 5cm ter znakom Občine Novo mesto. Ležišče jaška iz betona C12/15, debeline 10cm. Pred montažo jaška je prostor pod muldo zapolniti z betonom C12/15.</t>
  </si>
  <si>
    <t>KANAL PV6</t>
  </si>
  <si>
    <t>Priprava gradbišča v dolžini l=37 m, odstranitev eventuelnih ovir, ureditev delovnega platoja (postavitev ograje, table, kontejnerja za orodje in slačilnica, WC,..), po končanih delih vzpostavitev prvotnega stanja:</t>
  </si>
  <si>
    <t>KANAL PV7</t>
  </si>
  <si>
    <t>Priprava gradbišča v dolžini l=91 m, odstranitev eventuelnih ovir, ureditev delovnega platoja (postavitev ograje, table, kontejnerja za orodje in slačilnica, WC,..), po končanih delih vzpostavitev prvotnega stanja:</t>
  </si>
  <si>
    <t>KANAL PV8</t>
  </si>
  <si>
    <t>Priprava gradbišča v dolžini l=82 m, odstranitev eventuelnih ovir, ureditev delovnega platoja (postavitev ograje, table, kontejnerja za orodje in slačilnica, WC,..), po končanih delih vzpostavitev prvotnega stanja:</t>
  </si>
  <si>
    <t>KANAL PV9</t>
  </si>
  <si>
    <t>Priprava gradbišča v dolžini l=157 m, odstranitev eventuelnih ovir, ureditev delovnega platoja (postavitev ograje, table, kontejnerja za orodje in slačilnica, WC,..), po končanih delih vzpostavitev prvotnega stanja:</t>
  </si>
  <si>
    <t>KANAL PV10</t>
  </si>
  <si>
    <t>Priprava gradbišča v dolžini l=2 m, odstranitev eventuelnih ovir, ureditev delovnega platoja (postavitev ograje, table, kontejnerja za orodje in slačilnica, WC,..), po končanih delih vzpostavitev prvotnega stanja:</t>
  </si>
  <si>
    <t>TLAČNI VOD TPV1</t>
  </si>
  <si>
    <t>Priprava gradbišča v dolžini l=628 m, odstranitev eventuelnih ovir, ureditev delovnega platoja, po končanih delih vzpostavitev prvotnega stanja;</t>
  </si>
  <si>
    <t>TLAČNI VOD TPV2</t>
  </si>
  <si>
    <t>Priprava gradbišča v dolžini l=162 m, odstranitev eventuelnih ovir, ureditev delovnega platoja, po končanih delih vzpostavitev prvotnega stanja;</t>
  </si>
  <si>
    <t>TLAČNI VOD TPV3</t>
  </si>
  <si>
    <t>Priprava gradbišča v dolžini l=44 m, odstranitev eventuelnih ovir, ureditev delovnega platoja, po končanih delih vzpostavitev prvotnega stanja;</t>
  </si>
  <si>
    <t>04.005a</t>
  </si>
  <si>
    <t>Dobava kanalizacijskih cevi iz centrifugiranega poliestra SN 10000; DN 200</t>
  </si>
  <si>
    <t>04.005b</t>
  </si>
  <si>
    <t>Polaganje kanalizacijskih cevi DN 200 iz centrifugiranega poliestra SN 10000, po projektiranih padcih na pripravljeno peščeno posteljico debeline 12cm, po navodilih proizvajalca, kompletno z vsemi potrebnimi deli in prenosi.</t>
  </si>
  <si>
    <t>Kjer trasa kanala poteka v vozišču asfaltnih cest je le te, po izgradnji kanalizacije, potrebno asfaltirati v celi širini, če so prekopane za več kot tretjino širine ceste!</t>
  </si>
  <si>
    <t>Kjer trasa tlačnega voda poteka v vozišču asfaltnih cest, je le te, po izgradnji tlačnega voda, potrebno asfaltirati v celi širini, če so prekopane za več kot tretjino širine ceste!</t>
  </si>
  <si>
    <t>Tlačni vod TPV2 se na odsekih kanala PV3, kjer poteka vzporedno z njim, izvede hkrati z izgradnjo le tega! V popisu del tlačnega voda TPV2 je tako upoštevana preplastitev asfaltnih površin v celi širini (če so prekopane za več kot tretjino širine ceste) le na tistih odsekih, kjer tlačni vod TPV2 poteka samostojno v asfaltnih površinah (med temeni TPV2-6a in TPV2-7 ter med temenom TPV2-8 in jaškom PV1-11). Na ostalih odsekih tlačnega voda TPV2 pa je preplastitev upoštevana v popisih del pri kanalu PV3.</t>
  </si>
  <si>
    <t>Na trasi tlačnega voda TPV3 se hkrati z izgradnjo le tega izvede tudi makadamska dostopna pot za potrebe dostopa do črpališča Potov vrh 3.</t>
  </si>
  <si>
    <t>Izvedba finalnega sloja makadamskega dostopne poti do črpališča Potov Vrh 3, s peskom v debelini 5 cm</t>
  </si>
  <si>
    <t>Izvedba finalnega sloja makadamskega cestišča, s peskom v debelini 5 cm</t>
  </si>
  <si>
    <t>Preplastitev obstoječih asfaltnih površin cestišča; obrabna asfaltna plast iz AC 8 surf B 70/100 A4, v debelini 3 cm;</t>
  </si>
  <si>
    <t>MONTAŽNA DELA</t>
  </si>
  <si>
    <t>1.</t>
  </si>
  <si>
    <t>Zakoličba cevovoda po projektu.</t>
  </si>
  <si>
    <t>2.</t>
  </si>
  <si>
    <t>kpl</t>
  </si>
  <si>
    <t>3.</t>
  </si>
  <si>
    <t>4.</t>
  </si>
  <si>
    <t>Zavarovanje lomnih točk ter postavitev gradbenih profilov.</t>
  </si>
  <si>
    <t>5.</t>
  </si>
  <si>
    <t>6.</t>
  </si>
  <si>
    <t>Strojno rušenje asfalta debeline do 8 cm, z nakladanjem na kamion in odvozom na deponijo izvajalca. Asfaltno vozišče je potrebno na mestu prekopa predhodno strojno obrezati.</t>
  </si>
  <si>
    <t>m²</t>
  </si>
  <si>
    <t>7.</t>
  </si>
  <si>
    <t>m³</t>
  </si>
  <si>
    <t>8.</t>
  </si>
  <si>
    <t>9.</t>
  </si>
  <si>
    <t>10.</t>
  </si>
  <si>
    <t>11.</t>
  </si>
  <si>
    <t xml:space="preserve">pesek 0-16 mm. </t>
  </si>
  <si>
    <t>12.</t>
  </si>
  <si>
    <t>13.</t>
  </si>
  <si>
    <t>14.</t>
  </si>
  <si>
    <t>15.</t>
  </si>
  <si>
    <t>Ročno fino planiranje prekopanih in poškodovanih površin z razgrnitvijo humusa in odstranitvijo vsega površinskega kamenja  ter zatravitvijo. Prizna se pas max. širine 6 m po kmetijskih površinah oz. pas 3 m kjer  cevovod poteka ob cesti.</t>
  </si>
  <si>
    <t>s sejanjem trave:</t>
  </si>
  <si>
    <t>brez zatravitve:</t>
  </si>
  <si>
    <t>16.</t>
  </si>
  <si>
    <t>Fino poravnavanje  makadamskih  poti in cestnih bankin, vključno z dobavo peska in utrjevanjem.</t>
  </si>
  <si>
    <t>Rušenje in ponovna izdelava zidane škarpe iz naravnega kamna, vključno s temeljem, vencem in fugiranjem ter vsemi deli in materiali.</t>
  </si>
  <si>
    <t>17.</t>
  </si>
  <si>
    <t>Odstranitev in ponovna postavitev cestno prometnega znaka</t>
  </si>
  <si>
    <t>18.</t>
  </si>
  <si>
    <t>Izdelava lesenih mostičkov iz smrekovih plohov, na dostopih do objektov tangiranih s cevnim jarkom.
Širina 2.5m, dolžina 2m.</t>
  </si>
  <si>
    <t>19.</t>
  </si>
  <si>
    <t>SKUPAJ GRADBENA DELA:</t>
  </si>
  <si>
    <t>Dobava duktilnih cevi, tlačni razred "K9", spoj TYTON, ISO 2531, vključno s tesnilnim materialom. Cevi so znotraj oblite s cementnim oblivom po ISO 4179, zunaj pa pocinkane in bitumizirane.</t>
  </si>
  <si>
    <t>DN 100</t>
  </si>
  <si>
    <t>Montaža litoželeznih cevi na pripravljeno posteljico, komplet z vsemi prenosi in spuščanjem v jarek, s tlačno preizkušnjo izvedeno po navodilih proizvajalca cevi, vključno z opozorilnim trakom položenim po osnovnem zasipu. Posteljica in osnovni zasip zajeta v gradbenih delih.</t>
  </si>
  <si>
    <t xml:space="preserve">Dobava in montaža litoželeznih fazonskih kosov iz duktilne litine, s spojnim in tesnilnim materialom. </t>
  </si>
  <si>
    <t xml:space="preserve">MMB kos artikel št. 437, DN 100-80, BAIO </t>
  </si>
  <si>
    <t>MMA kos, DN 100-80</t>
  </si>
  <si>
    <t>Zasun E2, DN 100, artikel št.400, PN 16 z ročnim kolesom</t>
  </si>
  <si>
    <t>T kos DN 80/50</t>
  </si>
  <si>
    <t>Montažno demontažni kos DN 100</t>
  </si>
  <si>
    <t xml:space="preserve">SIDRNA spojka-STOP, artikel št. 528 G, DN 80, BAIO </t>
  </si>
  <si>
    <t xml:space="preserve">SIDRNA spojka-STOP, artikel št. 528 G, DN 100, BAIO </t>
  </si>
  <si>
    <t>EU kos DN 100</t>
  </si>
  <si>
    <t>XR kos DN 100/80</t>
  </si>
  <si>
    <t>Dobava in montaža reducirnega ventila DN 80 PAM z vgrajenim By pasom-reducirni ventil 1", artikel št. E2115</t>
  </si>
  <si>
    <t>Dobava in montaža varnostnega ventila DN 50 BERMAD, artikel št. 73Q</t>
  </si>
  <si>
    <t>Dobava in montaža lovilca nesnage DN 100 artikel št. 19</t>
  </si>
  <si>
    <t>Teleskopska VGRADBENA garnitura, artikel št. 950 vključno s cestno kapo in podložno ploščo DN 80</t>
  </si>
  <si>
    <t>Teleskopska VGRADBENA garnitura, artikel št. 950 vključno s cestno kapo in podložno ploščo DN 100</t>
  </si>
  <si>
    <t>Dobava in montaža nadzemnega lomljivega hidranta, vključno s spojnim  in tesnilnim materialom, EN kosom artikel št.549, ki se podbetonira, ter izmero pretoka na hidrantu.</t>
  </si>
  <si>
    <t>NH 80 - 750, PN16</t>
  </si>
  <si>
    <t>Dobava in montaža avtomatskega zračnika</t>
  </si>
  <si>
    <t xml:space="preserve"> DN 50 artikel št. 992F </t>
  </si>
  <si>
    <t>Označba zasunov, zračnikov in hidrantov na Al stebriček, oz. objekt.</t>
  </si>
  <si>
    <t>Označba Z,  SIST 1005</t>
  </si>
  <si>
    <t xml:space="preserve">Označba ZR,  </t>
  </si>
  <si>
    <t>Dobava in postavitev stebrička iz eloksiranega aluminija, vključno z izkopom in betoniranjem temelja.</t>
  </si>
  <si>
    <t>Pranje in dezinfekcija cevovoda po prEN 805, ki ga izvede pristojni Zavod za zdravstveno varstvovključno s pridobitvijo atesta o izvedenem klornem šoku.</t>
  </si>
  <si>
    <t>Geodetski posnetek zgrajenega cevovoda, ki ga izdela geodetska služba upravljalca Komunale Novo mesto d.o.o.</t>
  </si>
  <si>
    <t>SKUPAJ MONTAŽNA DELA:</t>
  </si>
  <si>
    <t>Geodetski posnetek zgrajenega cevovoda, ki ga izdela geodetska služba upravljalca Komunale Novo mesto d.o.o., vključno z načrtom izvedenih del.</t>
  </si>
  <si>
    <t>1.3.2. MONTAŽNA DELA</t>
  </si>
  <si>
    <t xml:space="preserve">MMB kos artikel št. 437, DN 100-100 BAIO </t>
  </si>
  <si>
    <t>MMA kos, DN 100-100</t>
  </si>
  <si>
    <t>HSM zasun E2, DN 100, artikel št.451,PN 16, BAIO</t>
  </si>
  <si>
    <t>Geodetski posnetek zgrajenega cevovoda, ki ga izdela geodetska služba upravljavca Komunale Novo mesto d.o.o.</t>
  </si>
  <si>
    <t>Dobava in montaža nadzemnega lomljivega hidranta, vključno s spojnim  in tesnilnim materialom, EN kosom 100/80 artikel št.549, ki se podbetonira, ter izmero pretoka na hidrantu.</t>
  </si>
  <si>
    <t xml:space="preserve">Prostostoječa priključna merilna omarica </t>
  </si>
  <si>
    <t>na tipskem betonskem podstavku dim. 1080x440x320mm</t>
  </si>
  <si>
    <t>(kot tip A/FK 3/1TH)</t>
  </si>
  <si>
    <t>po tipizaciji pristojne DES, ki vsebuje:</t>
  </si>
  <si>
    <t>trifazni števec delovne energije  po tipizaciji DES</t>
  </si>
  <si>
    <t>LANDIS GYR ZMF120ACD4</t>
  </si>
  <si>
    <t>KRM. RELE LANDISGYR RCR1312-1</t>
  </si>
  <si>
    <t>varovalčni ločilnik VL1PL/3/16A</t>
  </si>
  <si>
    <t xml:space="preserve">sponke N+PE </t>
  </si>
  <si>
    <t>katodni odvodniki 0.5kV, 15kA</t>
  </si>
  <si>
    <t>varovalni element EZN 25/10A</t>
  </si>
  <si>
    <t>tipska elektro ključavnica</t>
  </si>
  <si>
    <t>cevfi 80mm (4x1.5m)</t>
  </si>
  <si>
    <t>vrstne sponke, napisne ploščice..</t>
  </si>
  <si>
    <t>vezni in drobni material</t>
  </si>
  <si>
    <t>glavno stikalo MOELLER P1-25/V/SVB+ZAV-TO</t>
  </si>
  <si>
    <t>zaščitno stikalo MOELLER PF7-40/4/0.3A+Z-HK</t>
  </si>
  <si>
    <t xml:space="preserve">motorsko zaščitno stikalo MOELLER </t>
  </si>
  <si>
    <t>PKZM - 6 NHI 11</t>
  </si>
  <si>
    <t>kontaktor MOELLER DILL00M 4kW, 230C, DIL11</t>
  </si>
  <si>
    <t>instalacijski odklopnik FAZ C2/3</t>
  </si>
  <si>
    <t>instalacijski odklopnik FAZ C10/3</t>
  </si>
  <si>
    <t>instalacijski odklopnik FAZ C10/1</t>
  </si>
  <si>
    <t>instalacijski odklopnik FAZ C4/1</t>
  </si>
  <si>
    <t>usmernik 230V/24VDC MITSUBISHI ER 325</t>
  </si>
  <si>
    <t>z izhodom 2x24V za polnjenje AKU baterij</t>
  </si>
  <si>
    <t>AKU baterija 12V, 1.2Ah</t>
  </si>
  <si>
    <t xml:space="preserve">izbirno stikalo R-0-A MOELLER M22WRLK3-W </t>
  </si>
  <si>
    <t>+ M22A + M22K10 + M22K10</t>
  </si>
  <si>
    <t>signalne svetilke  MOELLER M22-LED 230 G</t>
  </si>
  <si>
    <t xml:space="preserve">signalne svetilke oranžna zunanja </t>
  </si>
  <si>
    <t>WERMA, 230V/10W</t>
  </si>
  <si>
    <t>rele za kontrolo zaporedja faz</t>
  </si>
  <si>
    <t>MOELLER MR4-F500-2</t>
  </si>
  <si>
    <t>krmilnik ALPHA XL, PLC1, MITSUBISHI</t>
  </si>
  <si>
    <t>AL2-14R-D</t>
  </si>
  <si>
    <t>komunikacijski kabel MITSUBISHI AL2-GSM-CAB</t>
  </si>
  <si>
    <t>modem GSM z anteno mini TC 35 i, SIEMENS</t>
  </si>
  <si>
    <t>centrala SMS - SOFTWEAR, DIRIS SMS PRO</t>
  </si>
  <si>
    <t>okvir za krmilnik MITSHUBISHI al-frame-20-ip54</t>
  </si>
  <si>
    <t>vtičnica 380V/16A, n/o</t>
  </si>
  <si>
    <t>vtičnica 230V/16A, n/o</t>
  </si>
  <si>
    <t>katodni odvodnik SVM 280 s podnožjem</t>
  </si>
  <si>
    <t>Ožičenje črpališča od R-AVT do posameznih</t>
  </si>
  <si>
    <t>vezni in drobni material kpl</t>
  </si>
  <si>
    <t>Dobava in montaža hidrostatične sonde</t>
  </si>
  <si>
    <t>PPI 0-2m, 4-20mA, s priključnim kablom l=21m</t>
  </si>
  <si>
    <t>Dobava in montaža plovnega stikala JUNG, KT-1</t>
  </si>
  <si>
    <t>Omarica GIP</t>
  </si>
  <si>
    <t>merilna sponka</t>
  </si>
  <si>
    <t>Izdelava kabelske glave za zunanjo montažo</t>
  </si>
  <si>
    <t>4x70mm² Cu - kpl.s priklopom kabla</t>
  </si>
  <si>
    <t>Izdelava kabelskih končnikov 4x70mm² Cu</t>
  </si>
  <si>
    <t>Dobava in montaža odvodnikov prenapetosti</t>
  </si>
  <si>
    <t xml:space="preserve"> IPO 0.5kV, 2.5kA na obstoječ lesen NN drog</t>
  </si>
  <si>
    <t>Izvedba pripravljalnih del, ki vključujejo ogled</t>
  </si>
  <si>
    <t xml:space="preserve">Dobava in polaganje kabelskega vodnika </t>
  </si>
  <si>
    <t>Instalacijski vodniki</t>
  </si>
  <si>
    <t>Izvedba stikalnih manipulacij v TP in</t>
  </si>
  <si>
    <t>preklopi za zagotovitev breznapetostnega stanja</t>
  </si>
  <si>
    <t>na delovišču ter zavarovanje izklopljenih naprav</t>
  </si>
  <si>
    <t xml:space="preserve">pred zmotnim vklopom, ter ponovni vklop, </t>
  </si>
  <si>
    <t xml:space="preserve">stroški elektro prevzema, demontažna dela </t>
  </si>
  <si>
    <t>Dobava in polaganje kabla PP00Y 1x35mm²</t>
  </si>
  <si>
    <t>pritrjen na lesen drog - kpl s priklopom in ozemljitev</t>
  </si>
  <si>
    <t>Dobava in montaža mehanske zaščite na lesenem</t>
  </si>
  <si>
    <t>drogu</t>
  </si>
  <si>
    <t xml:space="preserve">Priključek na NNO </t>
  </si>
  <si>
    <t xml:space="preserve">napisne ploščice, vezni in drobni material </t>
  </si>
  <si>
    <t xml:space="preserve">Izvedba NN priključka na PMO </t>
  </si>
  <si>
    <t xml:space="preserve">Dobava in polaganje valjanec FeZn 25x4mm </t>
  </si>
  <si>
    <t>PVC opozorilni trak POZOR ENERGETSKI KABEL</t>
  </si>
  <si>
    <t xml:space="preserve">položen nad kabel v kabelski jarek </t>
  </si>
  <si>
    <t>Drobni in vezni montažni material</t>
  </si>
  <si>
    <t>Izdelava električnih meritev kablov z izdelavo</t>
  </si>
  <si>
    <t>merilnega protokola (vključno z predhodnim</t>
  </si>
  <si>
    <t>preizkušanjem kabla):</t>
  </si>
  <si>
    <t>Projektantski nadzor</t>
  </si>
  <si>
    <t>Vris kablov v podzemni kataster</t>
  </si>
  <si>
    <t>Zakoličba trase in označba križanj posameznih</t>
  </si>
  <si>
    <t>podzemnih instalacij s posameznimi upravljalci</t>
  </si>
  <si>
    <t>Trasiranje trase zemelskega kabla oz.</t>
  </si>
  <si>
    <t>kabelske kanalizacije z označevanjem</t>
  </si>
  <si>
    <t>v naselju ali ovirami:</t>
  </si>
  <si>
    <t>Obeleženje trase obstoječih in projektiranih</t>
  </si>
  <si>
    <t>telefonskih in energetskih kablov, vodovoda ter</t>
  </si>
  <si>
    <t>kanalizacije in drugih komunalnih vodov:</t>
  </si>
  <si>
    <t xml:space="preserve">Strojni izkop kabelskega jarka globine 0.8m, </t>
  </si>
  <si>
    <t>zasutje nad opozorilnim trakom z izkopanim materialom</t>
  </si>
  <si>
    <t xml:space="preserve">z utrjevanjem po slojih po 20-25cm, odvoz </t>
  </si>
  <si>
    <t>dobava in vgradnja betonske cevi, obbetoniranje dna cevi,</t>
  </si>
  <si>
    <t>montaža lahkega LŽ pokrova in obbetoniranje z MB 100,</t>
  </si>
  <si>
    <t xml:space="preserve">odvoz odkopanega materiala, ometavanje in finalna </t>
  </si>
  <si>
    <t>obdelava jaška, v zemljišču III.,IV. in V. kategorije</t>
  </si>
  <si>
    <t>(brez dobave LŽ pokrova)</t>
  </si>
  <si>
    <t>Dobava in vgraditev LŽ lahkega enojnega</t>
  </si>
  <si>
    <t>pokrova tip ELEKTRO</t>
  </si>
  <si>
    <t>Samo dobava PVC cevi 110/103.6mm</t>
  </si>
  <si>
    <t>in distančnikov</t>
  </si>
  <si>
    <t>Strojni izkop zemlje za temelje PMO, R-ČRP</t>
  </si>
  <si>
    <t>Izdelava betonskega temelja za vgradnjo PMO in R-ČRP</t>
  </si>
  <si>
    <t>Izdelava kabelske posteljice dimenzij 0.2x0.4m</t>
  </si>
  <si>
    <t>s peskom granulacije 0-4mm</t>
  </si>
  <si>
    <t>Zasip kabelskega jarka ter utrjevanje v slojih</t>
  </si>
  <si>
    <t>Povrnitev trase v staro stanje (fino planiranje)</t>
  </si>
  <si>
    <t>Dobava in montaža kompletnega črpališča nepovozne</t>
  </si>
  <si>
    <t>mm in višine 2,81 m, z vgrajeno lestvijo h=2,17 m, z</t>
  </si>
  <si>
    <t>nepovoznim pokrovom, oddušnikom ter z dvema</t>
  </si>
  <si>
    <t>črpalkama mokre izvedbe za tekalno vodo z vgrajenim</t>
  </si>
  <si>
    <t>- dva nepovratna ventila DN50</t>
  </si>
  <si>
    <t>- dva zasuna DN50</t>
  </si>
  <si>
    <t>- hlačni spoj DN50 priključen na PE80 d90 S5</t>
  </si>
  <si>
    <t>- dva priključka z vodili za črpalko DN40</t>
  </si>
  <si>
    <t>- dvojno vodilo za dvig črpalk z verigo; h=2,60 m</t>
  </si>
  <si>
    <t>tlačnega voda oz. pri dolžinah tlačnega voda daljših</t>
  </si>
  <si>
    <t>pritrdilnim in montažnim materialom</t>
  </si>
  <si>
    <t>nastavitve avtomatike, testni zagon in usposobitev</t>
  </si>
  <si>
    <t>izvedbe iz poliestra za fekalno vodo, premera 1200</t>
  </si>
  <si>
    <t>REKAPITULACIJA</t>
  </si>
  <si>
    <t>Izvedba zaščitnih arheoloških raziskav in arheološki nadzor v času izgradnje kanalizacije.</t>
  </si>
  <si>
    <t>ČRPALIŠČE VS</t>
  </si>
  <si>
    <t>TUJE STORITVE</t>
  </si>
  <si>
    <t>KOMERCIALNI POPUST</t>
  </si>
  <si>
    <t>%</t>
  </si>
  <si>
    <t>SKUPAJ S POPUSTOM</t>
  </si>
  <si>
    <t>DDV (20%)</t>
  </si>
  <si>
    <t>SKUPAJ S POPUSTOM IN DDV</t>
  </si>
  <si>
    <t>vrednost</t>
  </si>
  <si>
    <t>V ceno po enoti mere je zajeta dobava in montaža materiala ter opreme s pom. deli in drobnim materialom (rezanje, preboji sten in plošč vključeni v ceni)</t>
  </si>
  <si>
    <t xml:space="preserve">črplak in plovnih stikal </t>
  </si>
  <si>
    <t>Zakoličenje osi kanalizacije z zavarovanjem osi, oznako revizijskih jaškov ter izdelavo zakoličbenega elaborata, v štirih tiskanih izvodih.</t>
  </si>
  <si>
    <t>Postavitev gradbenih profilov iz desk, na zakoličene točke  trase cevovoda ter določitev nivoja za merjenje globine izkopa in polaganje cevovoda</t>
  </si>
  <si>
    <t>Izkop v zemlji III. do IV. ktg, ocena 50 % izkopa</t>
  </si>
  <si>
    <t>Izkop v zemlji V.ktg, ocena 50 % izkopa</t>
  </si>
  <si>
    <t>Izdelava posteljice debeline 10-15 cm iz peska granulacije 8-16 mm, s planiranjem in strojnim utrjevanjem do 95% po standardnem Proctorjevem postopku. Na temeljno plast se izvede 3-5 cm debel nasip, v katerega si cev pri polaganju sama izoblikuje ležišče. Natančnost izdelave posteljice je do +/- 1 cm (v primeru slabo nosilnih tal je posteljico izvesti v debelini 15-20 cm). Vključno z vsemi spremljajočimi deli in dobavo materiala.</t>
  </si>
  <si>
    <t xml:space="preserve">Preizkus vodotesnosti revizijskih kanalizacijskih jaškov po veljavnem standardu EN1610. Preizkus izvede laboratorij z ustrezno akreditacijo, na stroške izvajalca.   </t>
  </si>
  <si>
    <t xml:space="preserve">Tlačni preizkus vodotesnosti položenih kanalizacijskih cevi po veljavnem standardu EN1610. Preizkus izvede laboratorij z ustrezno akreditacijo, na stroške izvajalca.      </t>
  </si>
  <si>
    <t>Pregled kanala s TV kamero, vključno z zapisom posnetka na CD, ki bo priloga k PID. V štirih izvodih.</t>
  </si>
  <si>
    <t xml:space="preserve">             SKUPAJ </t>
  </si>
  <si>
    <r>
      <t xml:space="preserve">Pridobitev potrebnih dovoljenj in postavitev predpisane prometne signalizacije, skladno z Zakonom o varnosti v cestnem prometu, za delno zaporo ceste, za vzdolžne in prečne prekope cestišča. </t>
    </r>
    <r>
      <rPr>
        <b/>
        <sz val="10"/>
        <rFont val="Arial"/>
        <family val="2"/>
      </rPr>
      <t>Komplet za vse odseke, ki so predmet razpisne dokumentacije.</t>
    </r>
    <r>
      <rPr>
        <sz val="10"/>
        <rFont val="Arial"/>
        <family val="2"/>
      </rPr>
      <t xml:space="preserve"> </t>
    </r>
  </si>
  <si>
    <t>STROJNE INSTALACIJE IN STROJNA OPREMA</t>
  </si>
  <si>
    <t>DODATNE OBVEZNOSTI IZVAJALCA:</t>
  </si>
  <si>
    <t>Popis se nanaša na izkop in zasip jarka ter vseh ostalih spremljajočih del pri izvedbi cevovoda.</t>
  </si>
  <si>
    <t>Ponovna vzpostavitev prekopanih asfaltnih površin je predvidena v obstoječih debelinah, katere niso natančno poznane, zato povzamemo sledeče standardne debeline:</t>
  </si>
  <si>
    <t>·     za peš poti in dvorišča 6 cm</t>
  </si>
  <si>
    <t>V enotnih cenah, v kolikor za njih ni posebne postavke, so vključena tudi naslednja dela:</t>
  </si>
  <si>
    <t>·     pripravljalna dela in dnevno čiščenje gradbišča</t>
  </si>
  <si>
    <t>·     začasne deponije in pripadajoči transporti</t>
  </si>
  <si>
    <t>·     trajne deponije in pripadajoči transporti</t>
  </si>
  <si>
    <t>·     potrebno opiranje in opažanje izkopanega jarka</t>
  </si>
  <si>
    <t>·     vzdrževanje jarka do položitve kanala</t>
  </si>
  <si>
    <t>·     vzdrževanje jarka do vzpostavitve v prvotno stanje</t>
  </si>
  <si>
    <t>·     vzdrževanje cest do vzpostavitve v prvotno stanje</t>
  </si>
  <si>
    <t>·     potrebno zavarovanje križanj obstoječih komunalnih vodov</t>
  </si>
  <si>
    <t>·     izvedba začasnih prehodov preko jarka, za pešce in motorna vozila</t>
  </si>
  <si>
    <t>·     potrebno zavarovanje gradbišča</t>
  </si>
  <si>
    <t>·     upoštevan je izkop v omejenem prostoru po voznih površinah</t>
  </si>
  <si>
    <t>·     koordinacija med investitorjem, upravljavci, izvajalci, podizvajalci in soglasjedajalci</t>
  </si>
  <si>
    <t>·     pravočasno naročanje geodetskih posnetkov</t>
  </si>
  <si>
    <t>·     naročanje odkazov obstoječih podzemnih komunalnih vodov</t>
  </si>
  <si>
    <t>·     pridobitev in izvedba vseh potrebnih dovoljenj za cestne zapore in prekope</t>
  </si>
  <si>
    <t xml:space="preserve">·     dobava in postavitev vseh predpisanih označb za označitev gradbišča </t>
  </si>
  <si>
    <t>·     pridobitev prostora in dovoljenj za trajno deponiranje materiala od izkopa</t>
  </si>
  <si>
    <t xml:space="preserve">Investitor na gradbeni trasi nima izdelanih raziskav za vrsto in kategorijo zemljine, zato so v popisu le ocene. Vrsto in kategorijo zemljine določijo skupaj predstavnik izvajalca, naročnika ter nazornega organa, pri odprtem kanalu, po odsekih od lomne točke do lomne točke. Dejansko kategorijo zemljine, z vpisom v gradbeni dnevnik, potrdi nadzorni organ! </t>
  </si>
  <si>
    <t>Kategorije zemljine so določene skaladno s tabelo v prilogi. Izvajalec izrecno soglaša, da sprejema kategorizacijo zemljišč, skladno s predmetno tabelo.</t>
  </si>
  <si>
    <t xml:space="preserve">Izkop kanala izvajati po odsekih, najmanj od lomne točke do lomne točke. Po izvedbi izkopa izvesti posteljico, položiti cevovod, izvesti osnovni zasip s spodbijanjem in utrjevanjem ter izvesti preostali zasip. Cevovod mora biti na spojih in na mestih fazonskih kosov nezasut, v nasprotnem primeru ga mora izvajalec, za potrebe meritev, na lastne stroške odkopati sam. Vse faze opraviti skladno z opisi v postavkah. Posamezne faze izvedbe, po odsekih od lomne točke do lomne točke, prevzame in z vpisom v gradbeni dnevnik potrdi nadzorni organ.  </t>
  </si>
  <si>
    <t>Vse količine obračunavati v raščenem terenu. Različni faktorji, določeni po kalkulativnih normah, so zajeti v osnovni ceni postavke. Pri obračunu količin se upoštevajo dejanske količine izkopov, vendar največ do predpisanih gabaritov kanala. Za neupravičene več izkope nosi vso odgovornost izključno izvajalec sam. Gabarite izkopa, za posamezno lomno točko, z vrisom in vpisom v gradbeni dnevnik, potrdi nadzorni organ.</t>
  </si>
  <si>
    <t xml:space="preserve">Izkop opravljati v omejenem prostoru, skladno s predpisanim vplivnim pasom in služnostnimi pogodbami oziroma soglasji. Za morebitne posege na zemljišča izven predpisanega vplivnega pasu, nosi vso odgovornost izvajalec sam. Za posege na takšna zemljišča si mora izvajalec pridobiti pisno dovoljenje lastnika zemljišča. V nasprotnem primeru je manipulativni prostor omejen na površine v predpisanem vplivnem pasu za katere so pridobljene služnostne pogodbe oziroma oglasja. </t>
  </si>
  <si>
    <t>Gradbeno mehanizacijo prilagajati razmeram na terenu. Vso odgovornost za morebitne poškodbe, ki so posledica neprilagojene mehanizacije, nosi izključno izvajalec.</t>
  </si>
  <si>
    <t>Po končanih delih, s prekopi poškodovane površine, vzpostaviti v prvotno obliko. Od lastnikov tangiranih parcel pridobiti pisno potrdilo o vzpostavitvi zemljišča v prvotno stanje.</t>
  </si>
  <si>
    <t>Vsa oprema in material se mora dobaviti z vsemi ustreznimi certifikati, atesti, garancijami, navodili za obratovanje, vzdrževanje, posluževanje in servisiranje,(v skladu z veljavno zakonodajo in zahtevami naročnika)</t>
  </si>
  <si>
    <t>VODOVOD IN KANALIZACIJA VELIKI SLATNIK - F2 (F1 od preostalih treh)</t>
  </si>
  <si>
    <t>Izkop v zemlji V.ktg, ocena 0 % izkopa</t>
  </si>
  <si>
    <t>Pri opremi in materialu je potrebno upoštevati stroške meritev, preiskusa in zagona,vključno s pridobitvijo ustreznih certifikatov in potrdil s strani pooblaščenih institucij.</t>
  </si>
  <si>
    <t>Pri izvedbi je potrebno upoštevati stroške vseh pripravljalnih in zaključnih del (vključno z usklajevanjem z ostalimi izvajalci na objektu) ter vse transportne,skladiščne, zavarovalne in ostale splošne stroške.</t>
  </si>
  <si>
    <t>Prostostoječa omarica R-ČRP na tipskem betonskem podstavku dim 1080x785x3200 v katero se vgradi omarica BDH 610 GSM (kot npr. tip A/FK 5 H)</t>
  </si>
  <si>
    <t xml:space="preserve">zbiralka Cu 25x5mm </t>
  </si>
  <si>
    <t>ES68/ 40 A,3P</t>
  </si>
  <si>
    <t>cev pe 32 za priključek</t>
  </si>
  <si>
    <t>KANAL VS1 (VS1-9 - VS1-16)</t>
  </si>
  <si>
    <t>KANAL VS2 (TVS-1 - VS2-19)</t>
  </si>
  <si>
    <t>KANAL VS3 (VS2-7 - VS3-4)</t>
  </si>
  <si>
    <t>KANAL VS4 (VS2-12 - VS4-6)</t>
  </si>
  <si>
    <t>KANAL VS5 (VS2-13 - VS5-2)</t>
  </si>
  <si>
    <t>KANAL VS6 (TVS-1 - VS6-7)</t>
  </si>
  <si>
    <t>TLAČNI VOD TVS (TVS1 - TVS 10)</t>
  </si>
  <si>
    <t>VODOVOD NIZ 37 (T157 - T261)</t>
  </si>
  <si>
    <t>VODOVOD NIZ 33 (T151 - T272)</t>
  </si>
  <si>
    <t>VODOVOD NIZ 5 (T159 - T246)</t>
  </si>
  <si>
    <t>VODOVOD NIZ 7 (T192 - T252)</t>
  </si>
  <si>
    <t>Izvedba finalnega sloja makadamskega cestišča in dvorišč ter bankin, s peskom v debelini 5 cm.</t>
  </si>
  <si>
    <t>Ostala nepredvidena zemeljska dela; obračun po dejanskih stroških porabe časa in materiala po vpisu v gradbeni dnevnik; Ocena 10% od vrednosti zemeljskih del.</t>
  </si>
  <si>
    <t>Dobava kanalizacijskih cevi iz centrifugiranega poliestra SN 10000; DN 250.</t>
  </si>
  <si>
    <t>Ostala nepredvidena  dela; obračun po dejanskih stroških porabe časa in materiala po vpisu v gradbeni dnevnik; Ocena 10% od vrednosti del, obračun po dejanskih stroških.</t>
  </si>
  <si>
    <t>Odriv zgornjega sloja - humusa, v povprečni debelini 15 cm, do gradbiščne deponije; humus odlagati ločeno od ostalega materiala.</t>
  </si>
  <si>
    <r>
      <t xml:space="preserve">Priprava gradbišča, odstranitev eventuelnih ovir, ureditev delovnega platoja (postavitev ograje, table, kontejnerja za orodje in slačilnica, WC,..), po končanih delih vzpostavitev prvotnega stanja. </t>
    </r>
    <r>
      <rPr>
        <b/>
        <sz val="10"/>
        <rFont val="Arial"/>
        <family val="2"/>
      </rPr>
      <t>Velja za območje gradbišča vseh odsekov, ki so predmet projektne dokumentacije.</t>
    </r>
  </si>
  <si>
    <r>
      <t>Kombiniran izkop jarkov, s poševnim odsekavanjem stranic jarka pod kotom 75</t>
    </r>
    <r>
      <rPr>
        <sz val="10"/>
        <rFont val="Arial"/>
        <family val="2"/>
      </rPr>
      <t>°, z odvozom izkopanega materiala na trajno deponijo, ki si jo zagotovi izvajalec sam.</t>
    </r>
  </si>
  <si>
    <t>• izkop z začasnim deponiranjem</t>
  </si>
  <si>
    <t xml:space="preserve">Kombiniran izkop jarka, z odkopom bočnih sten pod kotom 75° ter odlaganjem izkopanega materiala 1m od roba izkopa ali z odvozom na začasno deponijo, ki si jo mora pridobiti izvajalec sam, s poravnavo dna jarka v projektiranem padcu, na točnost ± 3 cm. Humus začasno odlagati ločeno od ostalega materiala. </t>
  </si>
  <si>
    <t xml:space="preserve">• izkop s trajnim deponiranjem </t>
  </si>
  <si>
    <t xml:space="preserve">Kombiniran izkop jarka, z odkopom bočnih sten pod kotom 75°, vključno z nalaganjem in odvozom odkopanega materiala na legalizirano trajno deponijo, ki si jo mora pridobiti izvajalec sam. </t>
  </si>
  <si>
    <t>oblika</t>
  </si>
  <si>
    <t>B.</t>
  </si>
  <si>
    <t>C.</t>
  </si>
  <si>
    <t>Elektromotor   ima   vgrajena   termična   stikala   proti preobremenitvi.</t>
  </si>
  <si>
    <t>Dodatna oprema za stacionarno montažo v fekalni jašek zajema:</t>
  </si>
  <si>
    <t>Preplastitev obstoječih asfaltnih površin cestišča; obrabna asfaltna plast iz AC 8 surf B 70/100 A4, v debelini 3 cm.</t>
  </si>
  <si>
    <t>Ročni izkop je predviden pri odkrivanju obstoječega cevovoda, na mestih povezav, pri vseh križanjih z ostalimi podzemnimi komunalnimi vodi in na vseh odsekih, kjer bi zaradi približevanja izkopa do drugih napeljav lahko prišlo do poškodb le-teh. Ročni izkop je sestavni del postavk kombinirani izkop (z odmetom ali začasnim deponiranjem ter z odvozom na trajno deponijo), zato je vkalkuliran v ceni postavk kombiniran izkop (z odmetom ali začasnim deponiranjem ter z odvozom na trajno deponijo).</t>
  </si>
  <si>
    <t>Izdelava posteljice debeline 10 cm iz peska granulacije 8-16 mm, s planiranjem in strojnim utrjevanjem do 95% po standardnem Proctorjevem postopku. Na temeljno plast se izvede 3-5 cm debel nasip, v katerega si cev pri polaganju sama izoblikuje ležišče. Natančnost izdelave posteljice je do +/- 1 cm (v primeru slabo nosilnih tal je posteljico izvesti v debelini 15-20 cm). Vključno z vsemi spremljajočimi deli in dobavo materiala.</t>
  </si>
  <si>
    <t>Rušenje asfalta s predhodnim rezanjem z motorno rezilko, vključno z nakladanjem in odvozom izkopanega materiala na trajno gradbeno deponijo, ki jo pridobi izvajalec sam.</t>
  </si>
  <si>
    <t>Izdelava peščenega obsipa cevi, 30 cm nad temenom s peskom granulacije 8 - 16 mm. Obsip cevi izvajati v slojih po 15 cm, istočasno na obeh straneh cevi ter paziti, da se cev ne premakne iz ležišča. Utrditev po SPP do 95% trdnosti, če ni drugače predpisano. Vključno z vsemi spremljajočimi deli, transporti in dobavo materiala.</t>
  </si>
  <si>
    <t>Zasip jarka s kamnolomskim materialom po končanih montažnih delih, z nabijanjem v plasteh po 20 cm, zbitost min. 95% po SPP, težka komprimacijska sredstva uporabiti šele 1m nad temenom cevi. Pod asfaltnimi in makadamskimi površinami! Vključno z vsemi spremljajočimi deli, transporti in dobavo materiala.</t>
  </si>
  <si>
    <t>Izvedba tamponskega sloja na voznih površinah iz tamponskega materiala v debelini 20 cm in posteljice v debelini 40 cm z utrjevanjem do predpisane zbitosti. Pod asfaltnimi in makadamskimi površinami!</t>
  </si>
  <si>
    <t>Izvedba tamponskega sloja na voznih površinah iz tamponskega materiala v debelini 20 cm in posteljice v debelini 40 cm z utrjevanjem do predpisane zbitosti. Pod asfaltnimi in makadamskimi površinami! Vključno z vsemi spremljajočimi deli, transporti in dobavo materiala.</t>
  </si>
  <si>
    <t>REKAPITULACIJA KANAL VS2 (TVS-1 - VS2-19)</t>
  </si>
  <si>
    <t>REKAPITULACIJA KANAL VS1 (VS1-9 - VS1-16)</t>
  </si>
  <si>
    <t>REKAPITULACIJA KANAL VS3 (VS2-7 - VS3-4)</t>
  </si>
  <si>
    <t>REKAPITULACIJA KANAL VS4 (VS2-12 - VS4-6)</t>
  </si>
  <si>
    <t>REKAPITULACIJA KANAL VS5 (VS2-13 - VS5-2)</t>
  </si>
  <si>
    <t>REKAPITULACIJA KANAL VS6 (TVS-1 - VS6-7)</t>
  </si>
  <si>
    <t xml:space="preserve">REKAPITULACIJA TLAČNI VOD TVS (TVS1 - TVS 10) </t>
  </si>
  <si>
    <t>ZEMELJSKA IN GRADBENA DELA</t>
  </si>
  <si>
    <t>MREŽA 0,4 kV ELEKTROMATERIJAL</t>
  </si>
  <si>
    <t>REKAPITULACIJA ČRPALIŠČE VS</t>
  </si>
  <si>
    <t>OPOMBE:</t>
  </si>
  <si>
    <t xml:space="preserve"> - Pe = cca. 3,7 kW/400 V</t>
  </si>
  <si>
    <t xml:space="preserve"> - Q = 3,4 l/s; H = 20 m</t>
  </si>
  <si>
    <t>sekalnim sistemom.</t>
  </si>
  <si>
    <t>Dobava in montaža elektroomarice za zunanjo vgradnjo, skupaj z avtomatiko za procesno vodenje in prenos podatkov; izmenično ali hkratno delovanje  dveh črpalk, s števcema obratovalnih ur, javljanje napak oz. določanje nivojev blokad ter s hidrostatično sondo za določanje nivojev.</t>
  </si>
  <si>
    <t>Dobava in montaža alarmne naprave z lučjo, ki je neodvisna od napajanja z električnim tokom. Utripajoča luč je montirana na elektroomarici.</t>
  </si>
  <si>
    <t xml:space="preserve"> STROJNE INSTALACIJE IN S. OPREMA</t>
  </si>
  <si>
    <t>vsemi potrebnimi fazonskimi kosi, tesnilnim in</t>
  </si>
  <si>
    <t>montažnim materialom.</t>
  </si>
  <si>
    <t>Dobava in montaža tlačne cevi PE100, d90, S5 skupaj z</t>
  </si>
  <si>
    <t>Dobava in montaža jaška s čistilnim kosom na</t>
  </si>
  <si>
    <t>tlačnem vodu PE100, d90, pri vsaki spremembi smeri</t>
  </si>
  <si>
    <t>od 140 m, skupaj z vsem potrebnim tesnilnim,</t>
  </si>
  <si>
    <t>Pripravljalna in zaključna dela, tlačni preizkus,</t>
  </si>
  <si>
    <t>vseh naprav do popolne funkcionalnosti.</t>
  </si>
  <si>
    <t>Transportni, zavarovalni in ostali splošni stroški</t>
  </si>
  <si>
    <t xml:space="preserve"> MREŽA 0,4 kV ELEKTROMATERIJAL</t>
  </si>
  <si>
    <t>-</t>
  </si>
  <si>
    <t>Dobava in montaža nadometne kovinske omarice BDH 610 GSM, dim. 500x400x150, ki se vgradi v R-ČRP, in v katero je vgrajena naslednja oprema:</t>
  </si>
  <si>
    <t>Vgrajena v betonski podstavek PL-4 dim. 450x300x190mm, ki vsebuje:</t>
  </si>
  <si>
    <t xml:space="preserve">ozemljitev glavno stikalo PY16 mm2          </t>
  </si>
  <si>
    <t>na obstoječe prostozračno omrežje.</t>
  </si>
  <si>
    <t>20.</t>
  </si>
  <si>
    <t>21.</t>
  </si>
  <si>
    <t>22.</t>
  </si>
  <si>
    <t>23.</t>
  </si>
  <si>
    <t>24.</t>
  </si>
  <si>
    <t>25.</t>
  </si>
  <si>
    <t>kpl. S priklopom kabla na odjemnem mestu.</t>
  </si>
  <si>
    <t>kpl. z konzolami razreda A.</t>
  </si>
  <si>
    <t>trase, zakoličbo ter označbe križanj.</t>
  </si>
  <si>
    <t>položen od NN droga do PMO-4.</t>
  </si>
  <si>
    <t>XP00-A 4x70 + 2.5mm², v zemljo,</t>
  </si>
  <si>
    <t xml:space="preserve">PP00Y 10x1,5                                        </t>
  </si>
  <si>
    <t xml:space="preserve">PP00Y 5x2,5                                         </t>
  </si>
  <si>
    <t xml:space="preserve">PP00Y 3x1,5                                         </t>
  </si>
  <si>
    <t xml:space="preserve">PP00Y 5x6                                           </t>
  </si>
  <si>
    <t>Dobava in montaža nadometnih vodotesnih doz.</t>
  </si>
  <si>
    <t>obstoječih priključkov.</t>
  </si>
  <si>
    <t>Križne sponke, toplo cinkane 60x60 mm</t>
  </si>
  <si>
    <t>Izdelava načrta izvedenih del, ki bo sestavni del PID dokumentacije, v štirih tiskanih in digitalnih izvodih.</t>
  </si>
  <si>
    <t>SKUPAJ MREŽA 0,4 kV ELEKTROMATERIJAL</t>
  </si>
  <si>
    <t>SKUPAJ  STROJNE INSTALACIJE IN S. OPREMA</t>
  </si>
  <si>
    <t xml:space="preserve">  ZEMELJSKA IN GRADBENA DELA</t>
  </si>
  <si>
    <t>SKUPAJ ZEMELJSKA IN GRADBENA DELA</t>
  </si>
  <si>
    <t>odvečenega materiala na trajno deponijo izvajalca.</t>
  </si>
  <si>
    <t>Izkop v zemlji III. do V. ktg.</t>
  </si>
  <si>
    <t>Izkop jame za prehodni kabelski jašek iz BC, premera 80cm,</t>
  </si>
  <si>
    <t>v zemlji III. - V. kategorije</t>
  </si>
  <si>
    <t xml:space="preserve">dim. 1000x1225x450mm, z dobavo in vgradnjo cevi </t>
  </si>
  <si>
    <t>fi 80mm, 10 m, za medsebojne povezave in dovod</t>
  </si>
  <si>
    <t>REKAPITULACIJA VODOVOD NIZ 37 (T157 - T261)</t>
  </si>
  <si>
    <t>MMK DN 100/11⁰, SIDRNI SPOJ</t>
  </si>
  <si>
    <t>MMK DN 100/22⁰, SIDRNI SPOJ</t>
  </si>
  <si>
    <t>MMK DN 100/30⁰, SIDRNI SPOJ</t>
  </si>
  <si>
    <t>MMK DN 100/45⁰, SIDRNI SPOJ</t>
  </si>
  <si>
    <t>MMQ DN 100/90⁰, SIDRNI SPOJ</t>
  </si>
  <si>
    <t>Stebriček Al f50</t>
  </si>
  <si>
    <t>Odriv zgornjega sloja - humus ter deponiranje ob gradbišču</t>
  </si>
  <si>
    <r>
      <t xml:space="preserve">Identifikacija obstoječih komunalnih vodov. Po odkazu upravljalcev vseh komunalnih vodov. </t>
    </r>
    <r>
      <rPr>
        <b/>
        <sz val="10"/>
        <rFont val="Arial"/>
        <family val="2"/>
      </rPr>
      <t>Postavka velja za vse odseke, ki so predmet razpisne dokumentacije.</t>
    </r>
  </si>
  <si>
    <t>v terenu III. - IV. kat. (ocenjeno 50%)</t>
  </si>
  <si>
    <t>v terenu V. kat. (ocenjeno 50%)</t>
  </si>
  <si>
    <t>Izdelava posteljice LŽ cevi v debelini  10 cm in osnovnega zasipa  v debelini 30  cm nad temenom cevi, s peskom granulacije 0-16 mm, vključno z dobavo in transportom.</t>
  </si>
  <si>
    <t>Zasip zgornjega sloja jarka oz. celotnega jarka nad osnovnim zasipom s tamponskim materialom, ustrezne kakovosti za vozišče, do višine obstoječega terena v oz. ob vozišču, z utrjevanjem do predpisane trdnosti za vozišče, vključno z dobavo materiala ter postavitvijo LŽ cestnih kap na višino terena, na podložno ploščo. LŽ cestno kapo in podložno ploščo dobavi izvajalec montažnih del.</t>
  </si>
  <si>
    <t>Izdelava AB jaška vključno z izkopom in odvozom za reducirni ventil,notranjih mer 150*250*200 cm. Debelina sten 20 cm, z poglobitvijo 40*40*15 cm za eventuelno črpanje vode iz poplavljenega jaška. Dno jaška izvesti z 0,5% padcem proti poglobljeni odprtini, vključno z LTŽ vstopnim pokrovom dimenzij 60*60 cm, nosilnosti 400Kn in vstopnimi vročecinkanimi lestvami. Vključno z vsemi spremljajočimi deli in dobavo potrebnega materiala.</t>
  </si>
  <si>
    <t>Zračnik  DN 80 artikel št. 992F vključno s podložno ploščo in cestno kapo ø370</t>
  </si>
  <si>
    <t>REKAPITULACIJA VODOVOD NIZ 33 (T 151 - T 272)</t>
  </si>
  <si>
    <t>REKAPITULACIJA VODOVOD NIZ 5  (V159 - 246)</t>
  </si>
  <si>
    <t>REKAPITULACIJA VODOVOD NIZ 7 T 192 - T 252</t>
  </si>
  <si>
    <t>REKAPITULACIJA TUJE STORITVE</t>
  </si>
  <si>
    <r>
      <t xml:space="preserve">Dobava in montaža nadzemnega lomljivega hidranta, vključno s spojnim  in tesnilnim materialom, </t>
    </r>
    <r>
      <rPr>
        <b/>
        <sz val="10"/>
        <rFont val="Arial"/>
        <family val="2"/>
      </rPr>
      <t>EN kosom a. št. 549 z izvrtino 6/4 za priključek art. 5491002000</t>
    </r>
    <r>
      <rPr>
        <sz val="10"/>
        <rFont val="Arial"/>
        <family val="2"/>
      </rPr>
      <t>, ki se podbetonira, ter izmero pretoka na hidrantu.</t>
    </r>
  </si>
  <si>
    <t>Kombiniran izkop jarkov, s poševnim odsekavanjem stranic jarka pod kotom 75°, z odvozom izkopanega materiala na trajno deponijo, ki si jo zagotovi izvajalec sam.</t>
  </si>
  <si>
    <r>
      <t>m</t>
    </r>
    <r>
      <rPr>
        <vertAlign val="superscript"/>
        <sz val="10"/>
        <rFont val="Arial"/>
        <family val="2"/>
      </rPr>
      <t>3</t>
    </r>
  </si>
  <si>
    <r>
      <t>m</t>
    </r>
    <r>
      <rPr>
        <vertAlign val="superscript"/>
        <sz val="10"/>
        <rFont val="Arial"/>
        <family val="2"/>
      </rPr>
      <t>2</t>
    </r>
  </si>
  <si>
    <t>Izdelava posteljice LŽ cevi v debelini  10 cm in osnovnega zasipa  v debelini 30  cm nad temenom cevi, s peskom granulacije 0-16 mm, vključno  z dobavo in transportom.</t>
  </si>
  <si>
    <t>Ročno asfaltiranje cestne mulde z asfaltbetonom debeline 8 cm širine 0,5m, vključno s pripravo in utrjevanjem podlage ter dobavo vsega potrebnega materiala.</t>
  </si>
  <si>
    <t>Izdelava posteljice PE cevi v debelini 10 cm in osnovnega zasipa  v debelini 30 cm nad temenom cevi, vključno  z dobavo in transportom.</t>
  </si>
  <si>
    <t xml:space="preserve">pesek 0-4 mm. </t>
  </si>
  <si>
    <t>Dobava in polaganje cevovoda iz plastičnih cevi RC plus PE 100 ø 40/16, na pripravljeno posteljico.</t>
  </si>
  <si>
    <t>Cev RC plus PE100 ø 40/16</t>
  </si>
  <si>
    <t>·     za vozišča 6 + 3 cm</t>
  </si>
  <si>
    <r>
      <t xml:space="preserve">Izdelava projekta izvedenih del v skladu z ZGO-1B, pravilnikom o podrobnejši vsebini projektne dokumentacije in navodilih upravljavca kanalizacije, v štirih tiskanih in digitalnih (v aktivni obliki *.dwg in *.doc) izvodih. </t>
    </r>
    <r>
      <rPr>
        <b/>
        <sz val="10"/>
        <rFont val="Arial"/>
        <family val="2"/>
      </rPr>
      <t>PID izdelati za vse odseke in objekte, ki so predmet razpisne dokumentacije!</t>
    </r>
  </si>
  <si>
    <t>Dno izkopanega jarka, mora biti na projektirani globini, širine DN cevi + 20 cm, na vsako stran cevi. V primerih vzporednega poteka komunalnih vodov morajo biti le ti položeni na predpisanih vertikalnih in horizontalnih temenskih odmikih, skladno z veljavnimi tehničnimi pravilniki, vendar ne manj kot 30 cm.</t>
  </si>
  <si>
    <t>Dobava in polaganje PVC zaščitne cevi fi 160mm za potrebe izvedbe elektro energetskega priključka za predvideno ČN Veliki Slatnik (proj. št. PGD-K-2/11, načrt. 08/11-1, Utris d.o.o.), vključno z vsemi pripravljalnimi deli ter vsemi potrebnimi materiali in objekti (izkopi, zasipi, PVC cevi fi 160mm, PVC opozorilni trak, betonski jaški globine 1m, premera fi 1200 mm (3 kos), opremljeni z LTŽ pokrovi (nosilnosti D 400 kN) in FeZn valjancem za ozemljitev). Cevi, Valjanec in jaške se polaga ob trasi kanalizacije za odvod komunalnih odpadnih voda, hkrati z izvedbo le te, skladno z navedenim projktom). ELEKTRO ENERGETSKI KABEL SE BO UVLEKEL OB IZVEDBI ČN.</t>
  </si>
  <si>
    <t xml:space="preserve">m2 </t>
  </si>
  <si>
    <r>
      <t xml:space="preserve">Asfaltiranje prekopanih in rezanih asfaltnih površin cestišča z enoslojnim nosilnim asfaltom v debelini 6 cm, na predhodno pripravljeno podlago (kamnita posteljica in tamponski drobljenec), s čiščenjem odrezanih robov z izpihovalcem vročega zraka (200 - 600 </t>
    </r>
    <r>
      <rPr>
        <sz val="10"/>
        <rFont val="Arial"/>
        <family val="2"/>
      </rPr>
      <t>°</t>
    </r>
    <r>
      <rPr>
        <sz val="10"/>
        <rFont val="Arial"/>
        <family val="2"/>
      </rPr>
      <t>C, pritisk 3-9 bar) ter polaganjem in uvaljanjem asfalta.  Po položenem in enkrat uvaljanem sloju asfalta z vibracijskim valjarjem, ki ima na obodu izboklino, na stiku med staro in novo asfaltno površino vtisnemo dilatacijsko fugo širine 1 cm in globine do 2 cm. Površino asfalta se nato dokončno utrdi z vibracijskim valjarjem, fuga pa se na koncu zalije s trajno elastično maso segreto na 170 °C in zgladi z drsno smučko. V primeru da se takoj zatem sprosti promet, se zalivno maso nad dilatacijo posipa še s PVC drobljencem ali kamnito moko.</t>
    </r>
  </si>
</sst>
</file>

<file path=xl/styles.xml><?xml version="1.0" encoding="utf-8"?>
<styleSheet xmlns="http://schemas.openxmlformats.org/spreadsheetml/2006/main">
  <numFmts count="27">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00\ &quot;SIT&quot;"/>
    <numFmt numFmtId="165" formatCode="#,##0.00\ [$€-1]"/>
    <numFmt numFmtId="166" formatCode="#,##0\ [$€-1]"/>
    <numFmt numFmtId="167" formatCode="&quot;True&quot;;&quot;True&quot;;&quot;False&quot;"/>
    <numFmt numFmtId="168" formatCode="&quot;On&quot;;&quot;On&quot;;&quot;Off&quot;"/>
    <numFmt numFmtId="169" formatCode="[$€-2]\ #,##0.00_);[Red]\([$€-2]\ #,##0.00\)"/>
    <numFmt numFmtId="170" formatCode="_-* #,##0.00\ _S_I_T_-;\-* #,##0.00\ _S_I_T_-;_-* &quot;-&quot;\ _S_I_T_-;_-@_-"/>
    <numFmt numFmtId="171" formatCode="0_)"/>
    <numFmt numFmtId="172" formatCode="0.00_)"/>
    <numFmt numFmtId="173" formatCode="_(* #,##0.00_);_(* \(#,##0.00\);_(* &quot;-&quot;??_);_(@_)"/>
    <numFmt numFmtId="174" formatCode="_-* #,##0.00\ [$SIT-424]_-;\-* #,##0.00\ [$SIT-424]_-;_-* &quot;-&quot;??\ [$SIT-424]_-;_-@_-"/>
    <numFmt numFmtId="175" formatCode="_-* #,##0.00\ [$€-1]_-;\-* #,##0.00\ [$€-1]_-;_-* &quot;-&quot;??\ [$€-1]_-;_-@_-"/>
    <numFmt numFmtId="176" formatCode="[$-424]d\.\ mmmm\ yyyy"/>
    <numFmt numFmtId="177" formatCode="#,##0.000"/>
    <numFmt numFmtId="178" formatCode="_-* #,##0.0\ _S_I_T_-;\-* #,##0.0\ _S_I_T_-;_-* &quot;-&quot;??\ _S_I_T_-;_-@_-"/>
    <numFmt numFmtId="179" formatCode="_-* #,##0\ _S_I_T_-;\-* #,##0\ _S_I_T_-;_-* &quot;-&quot;??\ _S_I_T_-;_-@_-"/>
    <numFmt numFmtId="180" formatCode="0.000_)"/>
    <numFmt numFmtId="181" formatCode="0.0_)"/>
    <numFmt numFmtId="182" formatCode="#,##0.0"/>
  </numFmts>
  <fonts count="92">
    <font>
      <b/>
      <sz val="12"/>
      <color indexed="8"/>
      <name val="SSPalatino"/>
      <family val="0"/>
    </font>
    <font>
      <sz val="10"/>
      <color indexed="8"/>
      <name val="Arial"/>
      <family val="2"/>
    </font>
    <font>
      <b/>
      <sz val="10"/>
      <name val="Arial"/>
      <family val="2"/>
    </font>
    <font>
      <sz val="10"/>
      <name val="Arial"/>
      <family val="2"/>
    </font>
    <font>
      <sz val="10"/>
      <color indexed="10"/>
      <name val="Arial"/>
      <family val="2"/>
    </font>
    <font>
      <b/>
      <sz val="12"/>
      <color indexed="8"/>
      <name val="Arial"/>
      <family val="2"/>
    </font>
    <font>
      <b/>
      <sz val="10"/>
      <color indexed="10"/>
      <name val="Arial"/>
      <family val="2"/>
    </font>
    <font>
      <b/>
      <sz val="10"/>
      <color indexed="8"/>
      <name val="Arial"/>
      <family val="2"/>
    </font>
    <font>
      <b/>
      <sz val="12"/>
      <name val="Arial"/>
      <family val="2"/>
    </font>
    <font>
      <sz val="12"/>
      <name val="Arial"/>
      <family val="2"/>
    </font>
    <font>
      <b/>
      <sz val="8"/>
      <color indexed="8"/>
      <name val="Arial"/>
      <family val="2"/>
    </font>
    <font>
      <sz val="8"/>
      <name val="Arial"/>
      <family val="2"/>
    </font>
    <font>
      <sz val="8"/>
      <color indexed="8"/>
      <name val="Arial"/>
      <family val="2"/>
    </font>
    <font>
      <b/>
      <sz val="8"/>
      <name val="Arial"/>
      <family val="2"/>
    </font>
    <font>
      <b/>
      <sz val="14"/>
      <name val="Arial"/>
      <family val="2"/>
    </font>
    <font>
      <b/>
      <sz val="12"/>
      <color indexed="40"/>
      <name val="Arial"/>
      <family val="2"/>
    </font>
    <font>
      <b/>
      <sz val="8"/>
      <color indexed="40"/>
      <name val="Arial"/>
      <family val="2"/>
    </font>
    <font>
      <sz val="8"/>
      <color indexed="40"/>
      <name val="Arial"/>
      <family val="2"/>
    </font>
    <font>
      <b/>
      <sz val="12"/>
      <color indexed="11"/>
      <name val="Arial"/>
      <family val="2"/>
    </font>
    <font>
      <b/>
      <sz val="8"/>
      <color indexed="11"/>
      <name val="Arial"/>
      <family val="2"/>
    </font>
    <font>
      <sz val="8"/>
      <color indexed="11"/>
      <name val="Arial"/>
      <family val="2"/>
    </font>
    <font>
      <b/>
      <sz val="12"/>
      <color indexed="61"/>
      <name val="Arial"/>
      <family val="2"/>
    </font>
    <font>
      <b/>
      <sz val="8"/>
      <color indexed="61"/>
      <name val="Arial"/>
      <family val="2"/>
    </font>
    <font>
      <sz val="8"/>
      <color indexed="61"/>
      <name val="Arial"/>
      <family val="2"/>
    </font>
    <font>
      <b/>
      <sz val="10"/>
      <color indexed="14"/>
      <name val="Arial"/>
      <family val="2"/>
    </font>
    <font>
      <sz val="10"/>
      <color indexed="14"/>
      <name val="Arial"/>
      <family val="2"/>
    </font>
    <font>
      <b/>
      <sz val="8"/>
      <color indexed="14"/>
      <name val="Arial"/>
      <family val="2"/>
    </font>
    <font>
      <sz val="8"/>
      <color indexed="14"/>
      <name val="Arial"/>
      <family val="2"/>
    </font>
    <font>
      <b/>
      <sz val="12"/>
      <color indexed="14"/>
      <name val="Arial"/>
      <family val="2"/>
    </font>
    <font>
      <sz val="14"/>
      <name val="Arial"/>
      <family val="2"/>
    </font>
    <font>
      <sz val="10"/>
      <name val="Arial CE"/>
      <family val="2"/>
    </font>
    <font>
      <sz val="12"/>
      <color indexed="8"/>
      <name val="Arial"/>
      <family val="2"/>
    </font>
    <font>
      <b/>
      <sz val="12"/>
      <name val="Arial CE"/>
      <family val="0"/>
    </font>
    <font>
      <vertAlign val="superscript"/>
      <sz val="10"/>
      <name val="Arial"/>
      <family val="2"/>
    </font>
    <font>
      <sz val="10"/>
      <color indexed="10"/>
      <name val="Arial CE"/>
      <family val="2"/>
    </font>
    <font>
      <b/>
      <sz val="10"/>
      <name val="Arial CE"/>
      <family val="2"/>
    </font>
    <font>
      <b/>
      <sz val="14"/>
      <color indexed="8"/>
      <name val="Arial"/>
      <family val="2"/>
    </font>
    <font>
      <sz val="11"/>
      <name val="Arial"/>
      <family val="2"/>
    </font>
    <font>
      <b/>
      <sz val="11"/>
      <name val="Arial"/>
      <family val="2"/>
    </font>
    <font>
      <i/>
      <sz val="10"/>
      <name val="Arial"/>
      <family val="2"/>
    </font>
    <font>
      <b/>
      <sz val="11"/>
      <color indexed="8"/>
      <name val="Arial"/>
      <family val="2"/>
    </font>
    <font>
      <sz val="12"/>
      <name val="Arial CE"/>
      <family val="2"/>
    </font>
    <font>
      <sz val="11"/>
      <color indexed="8"/>
      <name val="Arial"/>
      <family val="2"/>
    </font>
    <font>
      <sz val="12"/>
      <color indexed="11"/>
      <name val="Arial"/>
      <family val="2"/>
    </font>
    <font>
      <sz val="12"/>
      <color indexed="40"/>
      <name val="Arial"/>
      <family val="2"/>
    </font>
    <font>
      <sz val="12"/>
      <color indexed="61"/>
      <name val="Arial"/>
      <family val="2"/>
    </font>
    <font>
      <b/>
      <sz val="10"/>
      <color indexed="11"/>
      <name val="Arial"/>
      <family val="2"/>
    </font>
    <font>
      <b/>
      <sz val="10"/>
      <color indexed="40"/>
      <name val="Arial"/>
      <family val="2"/>
    </font>
    <font>
      <b/>
      <sz val="10"/>
      <color indexed="61"/>
      <name val="Arial"/>
      <family val="2"/>
    </font>
    <font>
      <i/>
      <sz val="8"/>
      <name val="Arial"/>
      <family val="2"/>
    </font>
    <font>
      <sz val="10"/>
      <color indexed="11"/>
      <name val="Arial"/>
      <family val="2"/>
    </font>
    <font>
      <sz val="10"/>
      <color indexed="40"/>
      <name val="Arial"/>
      <family val="2"/>
    </font>
    <font>
      <sz val="10"/>
      <color indexed="61"/>
      <name val="Arial"/>
      <family val="2"/>
    </font>
    <font>
      <sz val="10"/>
      <color indexed="9"/>
      <name val="Arial"/>
      <family val="2"/>
    </font>
    <font>
      <sz val="10"/>
      <color indexed="17"/>
      <name val="Arial"/>
      <family val="2"/>
    </font>
    <font>
      <b/>
      <u val="single"/>
      <sz val="12"/>
      <color indexed="12"/>
      <name val="SSPalatino"/>
      <family val="0"/>
    </font>
    <font>
      <b/>
      <sz val="10"/>
      <color indexed="63"/>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9"/>
      <name val="Arial"/>
      <family val="2"/>
    </font>
    <font>
      <b/>
      <u val="single"/>
      <sz val="12"/>
      <color indexed="20"/>
      <name val="SSPalatino"/>
      <family val="0"/>
    </font>
    <font>
      <i/>
      <sz val="10"/>
      <color indexed="23"/>
      <name val="Arial"/>
      <family val="2"/>
    </font>
    <font>
      <b/>
      <sz val="10"/>
      <color indexed="9"/>
      <name val="Arial"/>
      <family val="2"/>
    </font>
    <font>
      <sz val="10"/>
      <color indexed="20"/>
      <name val="Arial"/>
      <family val="2"/>
    </font>
    <font>
      <sz val="10"/>
      <color indexed="62"/>
      <name val="Arial"/>
      <family val="2"/>
    </font>
    <font>
      <b/>
      <sz val="12"/>
      <color indexed="17"/>
      <name val="Arial"/>
      <family val="2"/>
    </font>
    <font>
      <sz val="10"/>
      <color theme="1"/>
      <name val="Arial"/>
      <family val="2"/>
    </font>
    <font>
      <sz val="10"/>
      <color theme="0"/>
      <name val="Arial"/>
      <family val="2"/>
    </font>
    <font>
      <sz val="10"/>
      <color rgb="FF006100"/>
      <name val="Arial"/>
      <family val="2"/>
    </font>
    <font>
      <b/>
      <u val="single"/>
      <sz val="12"/>
      <color theme="10"/>
      <name val="SSPalatino"/>
      <family val="0"/>
    </font>
    <font>
      <b/>
      <sz val="10"/>
      <color rgb="FF3F3F3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9C6500"/>
      <name val="Arial"/>
      <family val="2"/>
    </font>
    <font>
      <b/>
      <u val="single"/>
      <sz val="12"/>
      <color theme="11"/>
      <name val="SSPalatino"/>
      <family val="0"/>
    </font>
    <font>
      <sz val="10"/>
      <color rgb="FFFF0000"/>
      <name val="Arial"/>
      <family val="2"/>
    </font>
    <font>
      <i/>
      <sz val="10"/>
      <color rgb="FF7F7F7F"/>
      <name val="Arial"/>
      <family val="2"/>
    </font>
    <font>
      <sz val="10"/>
      <color rgb="FFFA7D00"/>
      <name val="Arial"/>
      <family val="2"/>
    </font>
    <font>
      <b/>
      <sz val="10"/>
      <color theme="0"/>
      <name val="Arial"/>
      <family val="2"/>
    </font>
    <font>
      <b/>
      <sz val="10"/>
      <color rgb="FFFA7D00"/>
      <name val="Arial"/>
      <family val="2"/>
    </font>
    <font>
      <sz val="10"/>
      <color rgb="FF9C0006"/>
      <name val="Arial"/>
      <family val="2"/>
    </font>
    <font>
      <sz val="10"/>
      <color rgb="FF3F3F76"/>
      <name val="Arial"/>
      <family val="2"/>
    </font>
    <font>
      <b/>
      <sz val="10"/>
      <color theme="1"/>
      <name val="Arial"/>
      <family val="2"/>
    </font>
    <font>
      <sz val="10"/>
      <color rgb="FF00B050"/>
      <name val="Arial"/>
      <family val="2"/>
    </font>
    <font>
      <b/>
      <sz val="12"/>
      <color rgb="FF00B050"/>
      <name val="Arial"/>
      <family val="2"/>
    </font>
    <font>
      <b/>
      <sz val="12"/>
      <color theme="1"/>
      <name val="Arial"/>
      <family val="2"/>
    </font>
    <font>
      <sz val="12"/>
      <color theme="1"/>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style="thin"/>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medium"/>
    </border>
    <border>
      <left style="thin"/>
      <right style="thin"/>
      <top>
        <color indexed="63"/>
      </top>
      <bottom style="thin"/>
    </border>
    <border>
      <left>
        <color indexed="63"/>
      </left>
      <right>
        <color indexed="63"/>
      </right>
      <top>
        <color indexed="63"/>
      </top>
      <bottom style="double"/>
    </border>
    <border>
      <left/>
      <right/>
      <top style="thin"/>
      <bottom style="thin"/>
    </border>
    <border>
      <left/>
      <right/>
      <top/>
      <bottom style="thin"/>
    </border>
    <border>
      <left style="thin"/>
      <right style="thin"/>
      <top style="thin"/>
      <bottom>
        <color indexed="63"/>
      </bottom>
    </border>
    <border>
      <left style="thin"/>
      <right>
        <color indexed="63"/>
      </right>
      <top style="thin"/>
      <bottom>
        <color indexed="63"/>
      </bottom>
    </border>
  </borders>
  <cellStyleXfs count="91">
    <xf numFmtId="0" fontId="0" fillId="0" borderId="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41" fontId="3" fillId="0" borderId="0" applyFont="0" applyFill="0" applyBorder="0" applyAlignment="0" applyProtection="0"/>
    <xf numFmtId="42" fontId="3" fillId="0" borderId="0" applyFont="0" applyFill="0" applyBorder="0" applyAlignment="0" applyProtection="0"/>
    <xf numFmtId="0" fontId="70" fillId="20" borderId="0" applyNumberFormat="0" applyBorder="0" applyAlignment="0" applyProtection="0"/>
    <xf numFmtId="0" fontId="71" fillId="0" borderId="0" applyNumberFormat="0" applyFill="0" applyBorder="0" applyAlignment="0" applyProtection="0"/>
    <xf numFmtId="0" fontId="72" fillId="21" borderId="1" applyNumberFormat="0" applyAlignment="0" applyProtection="0"/>
    <xf numFmtId="0" fontId="73" fillId="0" borderId="0" applyNumberFormat="0" applyFill="0" applyBorder="0" applyAlignment="0" applyProtection="0"/>
    <xf numFmtId="0" fontId="74" fillId="0" borderId="2" applyNumberFormat="0" applyFill="0" applyAlignment="0" applyProtection="0"/>
    <xf numFmtId="0" fontId="75" fillId="0" borderId="3" applyNumberFormat="0" applyFill="0" applyAlignment="0" applyProtection="0"/>
    <xf numFmtId="0" fontId="76" fillId="0" borderId="4" applyNumberFormat="0" applyFill="0" applyAlignment="0" applyProtection="0"/>
    <xf numFmtId="0" fontId="76" fillId="0" borderId="0" applyNumberFormat="0" applyFill="0" applyBorder="0" applyAlignment="0" applyProtection="0"/>
    <xf numFmtId="0" fontId="0" fillId="0" borderId="0">
      <alignment/>
      <protection/>
    </xf>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lignment/>
      <protection/>
    </xf>
    <xf numFmtId="0" fontId="3" fillId="0" borderId="0">
      <alignment/>
      <protection/>
    </xf>
    <xf numFmtId="0" fontId="77" fillId="22" borderId="0" applyNumberFormat="0" applyBorder="0" applyAlignment="0" applyProtection="0"/>
    <xf numFmtId="0" fontId="3" fillId="0" borderId="0">
      <alignment/>
      <protection/>
    </xf>
    <xf numFmtId="0" fontId="78"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81" fillId="0" borderId="6" applyNumberFormat="0" applyFill="0" applyAlignment="0" applyProtection="0"/>
    <xf numFmtId="0" fontId="82" fillId="30" borderId="7" applyNumberFormat="0" applyAlignment="0" applyProtection="0"/>
    <xf numFmtId="0" fontId="83" fillId="21" borderId="8" applyNumberFormat="0" applyAlignment="0" applyProtection="0"/>
    <xf numFmtId="0" fontId="84"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85" fillId="32" borderId="8" applyNumberFormat="0" applyAlignment="0" applyProtection="0"/>
    <xf numFmtId="0" fontId="86" fillId="0" borderId="9" applyNumberFormat="0" applyFill="0" applyAlignment="0" applyProtection="0"/>
  </cellStyleXfs>
  <cellXfs count="1254">
    <xf numFmtId="0" fontId="0" fillId="0" borderId="0" xfId="0" applyAlignment="1">
      <alignment/>
    </xf>
    <xf numFmtId="1" fontId="2" fillId="0" borderId="0" xfId="0" applyNumberFormat="1" applyFont="1" applyAlignment="1">
      <alignment horizontal="left"/>
    </xf>
    <xf numFmtId="4" fontId="3" fillId="0" borderId="0" xfId="0" applyNumberFormat="1" applyFont="1" applyAlignment="1">
      <alignment/>
    </xf>
    <xf numFmtId="0" fontId="5" fillId="0" borderId="0" xfId="0" applyFont="1" applyAlignment="1">
      <alignment/>
    </xf>
    <xf numFmtId="4" fontId="3" fillId="0" borderId="0" xfId="0" applyNumberFormat="1" applyFont="1" applyAlignment="1">
      <alignment horizontal="left" vertical="top" wrapText="1"/>
    </xf>
    <xf numFmtId="4" fontId="3" fillId="0" borderId="0" xfId="0" applyNumberFormat="1" applyFont="1" applyAlignment="1">
      <alignment/>
    </xf>
    <xf numFmtId="4" fontId="4" fillId="0" borderId="0" xfId="0" applyNumberFormat="1" applyFont="1" applyAlignment="1">
      <alignment/>
    </xf>
    <xf numFmtId="0" fontId="5" fillId="0" borderId="0" xfId="0" applyFont="1" applyAlignment="1">
      <alignment/>
    </xf>
    <xf numFmtId="49" fontId="2" fillId="0" borderId="0" xfId="0" applyNumberFormat="1" applyFont="1" applyAlignment="1">
      <alignment horizontal="left" vertical="top" wrapText="1"/>
    </xf>
    <xf numFmtId="0" fontId="5" fillId="0" borderId="0" xfId="43" applyFont="1">
      <alignment/>
      <protection/>
    </xf>
    <xf numFmtId="49" fontId="7" fillId="0" borderId="0" xfId="43" applyNumberFormat="1" applyFont="1">
      <alignment/>
      <protection/>
    </xf>
    <xf numFmtId="0" fontId="8" fillId="0" borderId="0" xfId="43" applyFont="1">
      <alignment/>
      <protection/>
    </xf>
    <xf numFmtId="0" fontId="3" fillId="0" borderId="0" xfId="0" applyFont="1" applyAlignment="1">
      <alignment horizontal="left" vertical="top" wrapText="1"/>
    </xf>
    <xf numFmtId="4" fontId="9" fillId="0" borderId="0" xfId="0" applyNumberFormat="1" applyFont="1" applyAlignment="1">
      <alignment/>
    </xf>
    <xf numFmtId="49" fontId="5" fillId="0" borderId="0" xfId="43" applyNumberFormat="1" applyFont="1">
      <alignment/>
      <protection/>
    </xf>
    <xf numFmtId="49" fontId="7" fillId="0" borderId="0" xfId="43" applyNumberFormat="1" applyFont="1" applyAlignment="1">
      <alignment vertical="top"/>
      <protection/>
    </xf>
    <xf numFmtId="0" fontId="3" fillId="0" borderId="0" xfId="43" applyFont="1" applyAlignment="1">
      <alignment wrapText="1"/>
      <protection/>
    </xf>
    <xf numFmtId="0" fontId="2" fillId="0" borderId="0" xfId="43" applyFont="1">
      <alignment/>
      <protection/>
    </xf>
    <xf numFmtId="0" fontId="7" fillId="0" borderId="0" xfId="0" applyFont="1" applyAlignment="1">
      <alignment/>
    </xf>
    <xf numFmtId="0" fontId="3" fillId="0" borderId="0" xfId="0" applyFont="1" applyAlignment="1">
      <alignment vertical="top" wrapText="1"/>
    </xf>
    <xf numFmtId="0" fontId="10" fillId="0" borderId="0" xfId="43" applyFont="1">
      <alignment/>
      <protection/>
    </xf>
    <xf numFmtId="49" fontId="10" fillId="0" borderId="0" xfId="43" applyNumberFormat="1" applyFont="1" applyAlignment="1">
      <alignment vertical="top"/>
      <protection/>
    </xf>
    <xf numFmtId="0" fontId="12" fillId="0" borderId="0" xfId="43" applyFont="1">
      <alignment/>
      <protection/>
    </xf>
    <xf numFmtId="49" fontId="10" fillId="0" borderId="0" xfId="43" applyNumberFormat="1" applyFont="1">
      <alignment/>
      <protection/>
    </xf>
    <xf numFmtId="4" fontId="8" fillId="0" borderId="0" xfId="0" applyNumberFormat="1" applyFont="1" applyAlignment="1">
      <alignment horizontal="left" vertical="top" wrapText="1"/>
    </xf>
    <xf numFmtId="0" fontId="15" fillId="0" borderId="0" xfId="0" applyFont="1" applyAlignment="1">
      <alignment/>
    </xf>
    <xf numFmtId="0" fontId="15" fillId="0" borderId="0" xfId="43" applyFont="1">
      <alignment/>
      <protection/>
    </xf>
    <xf numFmtId="0" fontId="16" fillId="0" borderId="0" xfId="43" applyFont="1">
      <alignment/>
      <protection/>
    </xf>
    <xf numFmtId="0" fontId="17" fillId="0" borderId="0" xfId="43" applyFont="1">
      <alignment/>
      <protection/>
    </xf>
    <xf numFmtId="0" fontId="18" fillId="0" borderId="0" xfId="0" applyFont="1" applyAlignment="1">
      <alignment/>
    </xf>
    <xf numFmtId="0" fontId="18" fillId="0" borderId="0" xfId="43" applyFont="1">
      <alignment/>
      <protection/>
    </xf>
    <xf numFmtId="0" fontId="19" fillId="0" borderId="0" xfId="43" applyFont="1">
      <alignment/>
      <protection/>
    </xf>
    <xf numFmtId="0" fontId="20" fillId="0" borderId="0" xfId="43" applyFont="1">
      <alignment/>
      <protection/>
    </xf>
    <xf numFmtId="0" fontId="21" fillId="0" borderId="0" xfId="0" applyFont="1" applyAlignment="1">
      <alignment/>
    </xf>
    <xf numFmtId="0" fontId="21" fillId="0" borderId="0" xfId="43" applyFont="1">
      <alignment/>
      <protection/>
    </xf>
    <xf numFmtId="0" fontId="22" fillId="0" borderId="0" xfId="43" applyFont="1">
      <alignment/>
      <protection/>
    </xf>
    <xf numFmtId="0" fontId="23" fillId="0" borderId="0" xfId="43" applyFont="1">
      <alignment/>
      <protection/>
    </xf>
    <xf numFmtId="1" fontId="9" fillId="0" borderId="0" xfId="0" applyNumberFormat="1" applyFont="1" applyAlignment="1">
      <alignment horizontal="right"/>
    </xf>
    <xf numFmtId="4" fontId="9" fillId="0" borderId="0" xfId="0" applyNumberFormat="1" applyFont="1" applyAlignment="1">
      <alignment/>
    </xf>
    <xf numFmtId="49" fontId="2" fillId="0" borderId="0" xfId="65" applyNumberFormat="1" applyFont="1" applyAlignment="1">
      <alignment horizontal="right"/>
      <protection/>
    </xf>
    <xf numFmtId="1" fontId="3" fillId="0" borderId="0" xfId="65" applyNumberFormat="1" applyFont="1" applyAlignment="1">
      <alignment horizontal="right"/>
      <protection/>
    </xf>
    <xf numFmtId="0" fontId="18" fillId="0" borderId="0" xfId="65" applyFont="1" applyAlignment="1">
      <alignment/>
      <protection/>
    </xf>
    <xf numFmtId="0" fontId="15" fillId="0" borderId="0" xfId="65" applyFont="1" applyAlignment="1">
      <alignment/>
      <protection/>
    </xf>
    <xf numFmtId="0" fontId="5" fillId="0" borderId="0" xfId="65" applyFont="1" applyAlignment="1">
      <alignment/>
      <protection/>
    </xf>
    <xf numFmtId="0" fontId="21" fillId="0" borderId="0" xfId="65" applyFont="1" applyAlignment="1">
      <alignment/>
      <protection/>
    </xf>
    <xf numFmtId="1" fontId="2" fillId="0" borderId="0" xfId="65" applyNumberFormat="1" applyFont="1" applyAlignment="1">
      <alignment horizontal="left"/>
      <protection/>
    </xf>
    <xf numFmtId="4" fontId="3" fillId="0" borderId="0" xfId="65" applyNumberFormat="1" applyFont="1" applyAlignment="1">
      <alignment/>
      <protection/>
    </xf>
    <xf numFmtId="4" fontId="2" fillId="0" borderId="0" xfId="65" applyNumberFormat="1" applyFont="1" applyAlignment="1">
      <alignment horizontal="left"/>
      <protection/>
    </xf>
    <xf numFmtId="49" fontId="2" fillId="0" borderId="0" xfId="65" applyNumberFormat="1" applyFont="1" applyAlignment="1">
      <alignment horizontal="left" vertical="top" wrapText="1"/>
      <protection/>
    </xf>
    <xf numFmtId="4" fontId="14" fillId="0" borderId="0" xfId="65" applyNumberFormat="1" applyFont="1">
      <alignment/>
      <protection/>
    </xf>
    <xf numFmtId="4" fontId="2" fillId="0" borderId="0" xfId="65" applyNumberFormat="1" applyFont="1">
      <alignment/>
      <protection/>
    </xf>
    <xf numFmtId="0" fontId="5" fillId="0" borderId="0" xfId="65" applyFont="1">
      <alignment/>
      <protection/>
    </xf>
    <xf numFmtId="0" fontId="18" fillId="0" borderId="0" xfId="65" applyFont="1">
      <alignment/>
      <protection/>
    </xf>
    <xf numFmtId="0" fontId="15" fillId="0" borderId="0" xfId="65" applyFont="1">
      <alignment/>
      <protection/>
    </xf>
    <xf numFmtId="0" fontId="21" fillId="0" borderId="0" xfId="65" applyFont="1">
      <alignment/>
      <protection/>
    </xf>
    <xf numFmtId="4" fontId="8" fillId="0" borderId="0" xfId="43" applyNumberFormat="1" applyFont="1">
      <alignment/>
      <protection/>
    </xf>
    <xf numFmtId="49" fontId="8" fillId="0" borderId="0" xfId="65" applyNumberFormat="1" applyFont="1" applyAlignment="1">
      <alignment horizontal="left" vertical="top" wrapText="1"/>
      <protection/>
    </xf>
    <xf numFmtId="4" fontId="8" fillId="0" borderId="0" xfId="65" applyNumberFormat="1" applyFont="1" applyAlignment="1">
      <alignment horizontal="left" vertical="top" wrapText="1"/>
      <protection/>
    </xf>
    <xf numFmtId="4" fontId="8" fillId="0" borderId="0" xfId="65" applyNumberFormat="1" applyFont="1">
      <alignment/>
      <protection/>
    </xf>
    <xf numFmtId="4" fontId="8" fillId="0" borderId="10" xfId="65" applyNumberFormat="1" applyFont="1" applyBorder="1" applyAlignment="1">
      <alignment horizontal="left" vertical="top" wrapText="1"/>
      <protection/>
    </xf>
    <xf numFmtId="4" fontId="8" fillId="0" borderId="10" xfId="65" applyNumberFormat="1" applyFont="1" applyBorder="1">
      <alignment/>
      <protection/>
    </xf>
    <xf numFmtId="0" fontId="3" fillId="0" borderId="0" xfId="65" applyFont="1" applyAlignment="1">
      <alignment horizontal="left" vertical="top" wrapText="1"/>
      <protection/>
    </xf>
    <xf numFmtId="4" fontId="3" fillId="0" borderId="0" xfId="65" applyNumberFormat="1" applyFont="1">
      <alignment/>
      <protection/>
    </xf>
    <xf numFmtId="4" fontId="3" fillId="0" borderId="0" xfId="65" applyNumberFormat="1" applyFont="1" applyAlignment="1">
      <alignment horizontal="left" vertical="top" wrapText="1"/>
      <protection/>
    </xf>
    <xf numFmtId="4" fontId="4" fillId="0" borderId="0" xfId="65" applyNumberFormat="1" applyFont="1">
      <alignment/>
      <protection/>
    </xf>
    <xf numFmtId="4" fontId="9" fillId="0" borderId="0" xfId="65" applyNumberFormat="1" applyFont="1" applyAlignment="1">
      <alignment horizontal="left" vertical="top" wrapText="1"/>
      <protection/>
    </xf>
    <xf numFmtId="4" fontId="9" fillId="0" borderId="0" xfId="65" applyNumberFormat="1" applyFont="1">
      <alignment/>
      <protection/>
    </xf>
    <xf numFmtId="4" fontId="13" fillId="0" borderId="0" xfId="43" applyNumberFormat="1" applyFont="1">
      <alignment/>
      <protection/>
    </xf>
    <xf numFmtId="4" fontId="11" fillId="0" borderId="0" xfId="43" applyNumberFormat="1" applyFont="1">
      <alignment/>
      <protection/>
    </xf>
    <xf numFmtId="4" fontId="11" fillId="0" borderId="0" xfId="65" applyNumberFormat="1" applyFont="1">
      <alignment/>
      <protection/>
    </xf>
    <xf numFmtId="0" fontId="8" fillId="0" borderId="0" xfId="65" applyFont="1" applyAlignment="1">
      <alignment horizontal="left" vertical="top" wrapText="1"/>
      <protection/>
    </xf>
    <xf numFmtId="0" fontId="7" fillId="0" borderId="0" xfId="65" applyFont="1">
      <alignment/>
      <protection/>
    </xf>
    <xf numFmtId="0" fontId="19" fillId="0" borderId="0" xfId="65" applyFont="1">
      <alignment/>
      <protection/>
    </xf>
    <xf numFmtId="0" fontId="16" fillId="0" borderId="0" xfId="65" applyFont="1">
      <alignment/>
      <protection/>
    </xf>
    <xf numFmtId="0" fontId="10" fillId="0" borderId="0" xfId="65" applyFont="1">
      <alignment/>
      <protection/>
    </xf>
    <xf numFmtId="0" fontId="22" fillId="0" borderId="0" xfId="65" applyFont="1">
      <alignment/>
      <protection/>
    </xf>
    <xf numFmtId="4" fontId="25" fillId="0" borderId="0" xfId="65" applyNumberFormat="1" applyFont="1">
      <alignment/>
      <protection/>
    </xf>
    <xf numFmtId="0" fontId="24" fillId="0" borderId="0" xfId="65" applyFont="1">
      <alignment/>
      <protection/>
    </xf>
    <xf numFmtId="0" fontId="26" fillId="0" borderId="0" xfId="65" applyFont="1">
      <alignment/>
      <protection/>
    </xf>
    <xf numFmtId="4" fontId="27" fillId="0" borderId="0" xfId="65" applyNumberFormat="1" applyFont="1">
      <alignment/>
      <protection/>
    </xf>
    <xf numFmtId="0" fontId="28" fillId="0" borderId="0" xfId="65" applyFont="1">
      <alignment/>
      <protection/>
    </xf>
    <xf numFmtId="49" fontId="24" fillId="0" borderId="0" xfId="65" applyNumberFormat="1" applyFont="1" applyAlignment="1">
      <alignment horizontal="left" vertical="top" wrapText="1"/>
      <protection/>
    </xf>
    <xf numFmtId="0" fontId="25" fillId="0" borderId="0" xfId="65" applyFont="1" applyAlignment="1">
      <alignment horizontal="left" vertical="top" wrapText="1"/>
      <protection/>
    </xf>
    <xf numFmtId="49" fontId="13" fillId="0" borderId="0" xfId="65" applyNumberFormat="1" applyFont="1" applyAlignment="1">
      <alignment horizontal="left" vertical="top" wrapText="1"/>
      <protection/>
    </xf>
    <xf numFmtId="0" fontId="3" fillId="0" borderId="0" xfId="65" applyFont="1" applyAlignment="1">
      <alignment vertical="top" wrapText="1"/>
      <protection/>
    </xf>
    <xf numFmtId="4" fontId="30" fillId="0" borderId="0" xfId="65" applyNumberFormat="1" applyFont="1" applyAlignment="1">
      <alignment vertical="top" wrapText="1"/>
      <protection/>
    </xf>
    <xf numFmtId="2" fontId="4" fillId="0" borderId="0" xfId="0" applyNumberFormat="1" applyFont="1" applyAlignment="1">
      <alignment/>
    </xf>
    <xf numFmtId="4" fontId="8" fillId="0" borderId="0" xfId="0" applyNumberFormat="1" applyFont="1" applyAlignment="1">
      <alignment/>
    </xf>
    <xf numFmtId="4" fontId="3" fillId="0" borderId="0" xfId="0" applyNumberFormat="1" applyFont="1" applyFill="1" applyAlignment="1">
      <alignment/>
    </xf>
    <xf numFmtId="49" fontId="2" fillId="0" borderId="0" xfId="65" applyNumberFormat="1" applyFont="1" applyFill="1" applyAlignment="1">
      <alignment horizontal="left" vertical="top" wrapText="1"/>
      <protection/>
    </xf>
    <xf numFmtId="0" fontId="3" fillId="0" borderId="0" xfId="65" applyFont="1" applyFill="1" applyAlignment="1">
      <alignment horizontal="left" vertical="top" wrapText="1"/>
      <protection/>
    </xf>
    <xf numFmtId="4" fontId="3" fillId="0" borderId="0" xfId="65" applyNumberFormat="1" applyFont="1" applyFill="1">
      <alignment/>
      <protection/>
    </xf>
    <xf numFmtId="49" fontId="13" fillId="0" borderId="0" xfId="65" applyNumberFormat="1" applyFont="1" applyFill="1" applyAlignment="1">
      <alignment horizontal="left" vertical="top" wrapText="1"/>
      <protection/>
    </xf>
    <xf numFmtId="4" fontId="11" fillId="0" borderId="0" xfId="65" applyNumberFormat="1" applyFont="1" applyFill="1">
      <alignment/>
      <protection/>
    </xf>
    <xf numFmtId="4" fontId="4" fillId="0" borderId="0" xfId="0" applyNumberFormat="1" applyFont="1" applyFill="1" applyAlignment="1">
      <alignment/>
    </xf>
    <xf numFmtId="0" fontId="31" fillId="0" borderId="0" xfId="0" applyFont="1" applyAlignment="1">
      <alignment/>
    </xf>
    <xf numFmtId="0" fontId="8" fillId="0" borderId="0" xfId="0" applyFont="1" applyAlignment="1">
      <alignment/>
    </xf>
    <xf numFmtId="0" fontId="8" fillId="0" borderId="0" xfId="65" applyFont="1" applyAlignment="1">
      <alignment/>
      <protection/>
    </xf>
    <xf numFmtId="0" fontId="5" fillId="0" borderId="0" xfId="43" applyFont="1" applyFill="1">
      <alignment/>
      <protection/>
    </xf>
    <xf numFmtId="0" fontId="32" fillId="0" borderId="0" xfId="0" applyFont="1" applyAlignment="1">
      <alignment/>
    </xf>
    <xf numFmtId="4" fontId="30" fillId="0" borderId="0" xfId="65" applyNumberFormat="1" applyFont="1">
      <alignment/>
      <protection/>
    </xf>
    <xf numFmtId="165" fontId="3" fillId="0" borderId="0" xfId="65" applyNumberFormat="1" applyFont="1" applyAlignment="1">
      <alignment/>
      <protection/>
    </xf>
    <xf numFmtId="165" fontId="2" fillId="0" borderId="0" xfId="65" applyNumberFormat="1" applyFont="1">
      <alignment/>
      <protection/>
    </xf>
    <xf numFmtId="165" fontId="8" fillId="0" borderId="0" xfId="65" applyNumberFormat="1" applyFont="1">
      <alignment/>
      <protection/>
    </xf>
    <xf numFmtId="165" fontId="8" fillId="0" borderId="10" xfId="65" applyNumberFormat="1" applyFont="1" applyBorder="1">
      <alignment/>
      <protection/>
    </xf>
    <xf numFmtId="165" fontId="3" fillId="0" borderId="0" xfId="65" applyNumberFormat="1" applyFont="1">
      <alignment/>
      <protection/>
    </xf>
    <xf numFmtId="165" fontId="9" fillId="0" borderId="0" xfId="65" applyNumberFormat="1" applyFont="1">
      <alignment/>
      <protection/>
    </xf>
    <xf numFmtId="165" fontId="11" fillId="0" borderId="0" xfId="65" applyNumberFormat="1" applyFont="1">
      <alignment/>
      <protection/>
    </xf>
    <xf numFmtId="165" fontId="3" fillId="0" borderId="0" xfId="65" applyNumberFormat="1" applyFont="1" applyFill="1">
      <alignment/>
      <protection/>
    </xf>
    <xf numFmtId="165" fontId="11" fillId="0" borderId="0" xfId="65" applyNumberFormat="1" applyFont="1" applyFill="1">
      <alignment/>
      <protection/>
    </xf>
    <xf numFmtId="165" fontId="25" fillId="0" borderId="0" xfId="65" applyNumberFormat="1" applyFont="1">
      <alignment/>
      <protection/>
    </xf>
    <xf numFmtId="165" fontId="27" fillId="0" borderId="0" xfId="65" applyNumberFormat="1" applyFont="1">
      <alignment/>
      <protection/>
    </xf>
    <xf numFmtId="165" fontId="3" fillId="0" borderId="0" xfId="0" applyNumberFormat="1" applyFont="1" applyAlignment="1">
      <alignment/>
    </xf>
    <xf numFmtId="165" fontId="9" fillId="0" borderId="0" xfId="0" applyNumberFormat="1" applyFont="1" applyAlignment="1">
      <alignment/>
    </xf>
    <xf numFmtId="165" fontId="8" fillId="0" borderId="0" xfId="43" applyNumberFormat="1" applyFont="1">
      <alignment/>
      <protection/>
    </xf>
    <xf numFmtId="165" fontId="13" fillId="0" borderId="0" xfId="43" applyNumberFormat="1" applyFont="1">
      <alignment/>
      <protection/>
    </xf>
    <xf numFmtId="165" fontId="11" fillId="0" borderId="0" xfId="43" applyNumberFormat="1" applyFont="1">
      <alignment/>
      <protection/>
    </xf>
    <xf numFmtId="165" fontId="4" fillId="0" borderId="0" xfId="0" applyNumberFormat="1" applyFont="1" applyAlignment="1">
      <alignment/>
    </xf>
    <xf numFmtId="165" fontId="30" fillId="0" borderId="0" xfId="65" applyNumberFormat="1" applyFont="1">
      <alignment/>
      <protection/>
    </xf>
    <xf numFmtId="165" fontId="8" fillId="0" borderId="0" xfId="0" applyNumberFormat="1" applyFont="1" applyAlignment="1">
      <alignment/>
    </xf>
    <xf numFmtId="165" fontId="3" fillId="0" borderId="0" xfId="65" applyNumberFormat="1" applyFont="1" applyAlignment="1">
      <alignment/>
      <protection/>
    </xf>
    <xf numFmtId="165" fontId="2" fillId="0" borderId="0" xfId="65" applyNumberFormat="1" applyFont="1">
      <alignment/>
      <protection/>
    </xf>
    <xf numFmtId="165" fontId="8" fillId="0" borderId="0" xfId="43" applyNumberFormat="1" applyFont="1">
      <alignment/>
      <protection/>
    </xf>
    <xf numFmtId="165" fontId="8" fillId="0" borderId="0" xfId="65" applyNumberFormat="1" applyFont="1">
      <alignment/>
      <protection/>
    </xf>
    <xf numFmtId="165" fontId="3" fillId="0" borderId="0" xfId="65" applyNumberFormat="1" applyFont="1">
      <alignment/>
      <protection/>
    </xf>
    <xf numFmtId="165" fontId="9" fillId="0" borderId="0" xfId="65" applyNumberFormat="1" applyFont="1">
      <alignment/>
      <protection/>
    </xf>
    <xf numFmtId="165" fontId="13" fillId="0" borderId="0" xfId="43" applyNumberFormat="1" applyFont="1">
      <alignment/>
      <protection/>
    </xf>
    <xf numFmtId="165" fontId="11" fillId="0" borderId="0" xfId="43" applyNumberFormat="1" applyFont="1">
      <alignment/>
      <protection/>
    </xf>
    <xf numFmtId="165" fontId="11" fillId="0" borderId="0" xfId="65" applyNumberFormat="1" applyFont="1">
      <alignment/>
      <protection/>
    </xf>
    <xf numFmtId="165" fontId="3" fillId="0" borderId="0" xfId="0" applyNumberFormat="1" applyFont="1" applyAlignment="1">
      <alignment/>
    </xf>
    <xf numFmtId="166" fontId="9" fillId="0" borderId="0" xfId="0" applyNumberFormat="1" applyFont="1" applyAlignment="1">
      <alignment/>
    </xf>
    <xf numFmtId="166" fontId="3" fillId="0" borderId="0" xfId="65" applyNumberFormat="1" applyFont="1" applyAlignment="1">
      <alignment/>
      <protection/>
    </xf>
    <xf numFmtId="166" fontId="2" fillId="0" borderId="0" xfId="65" applyNumberFormat="1" applyFont="1">
      <alignment/>
      <protection/>
    </xf>
    <xf numFmtId="166" fontId="8" fillId="0" borderId="0" xfId="43" applyNumberFormat="1" applyFont="1">
      <alignment/>
      <protection/>
    </xf>
    <xf numFmtId="166" fontId="8" fillId="0" borderId="0" xfId="65" applyNumberFormat="1" applyFont="1">
      <alignment/>
      <protection/>
    </xf>
    <xf numFmtId="166" fontId="8" fillId="0" borderId="10" xfId="65" applyNumberFormat="1" applyFont="1" applyBorder="1">
      <alignment/>
      <protection/>
    </xf>
    <xf numFmtId="166" fontId="3" fillId="0" borderId="0" xfId="65" applyNumberFormat="1" applyFont="1">
      <alignment/>
      <protection/>
    </xf>
    <xf numFmtId="166" fontId="9" fillId="0" borderId="0" xfId="65" applyNumberFormat="1" applyFont="1">
      <alignment/>
      <protection/>
    </xf>
    <xf numFmtId="166" fontId="13" fillId="0" borderId="0" xfId="43" applyNumberFormat="1" applyFont="1">
      <alignment/>
      <protection/>
    </xf>
    <xf numFmtId="166" fontId="11" fillId="0" borderId="0" xfId="65" applyNumberFormat="1" applyFont="1">
      <alignment/>
      <protection/>
    </xf>
    <xf numFmtId="166" fontId="3" fillId="0" borderId="0" xfId="65" applyNumberFormat="1" applyFont="1" applyFill="1">
      <alignment/>
      <protection/>
    </xf>
    <xf numFmtId="166" fontId="3" fillId="0" borderId="0" xfId="0" applyNumberFormat="1" applyFont="1" applyAlignment="1">
      <alignment/>
    </xf>
    <xf numFmtId="165" fontId="5" fillId="0" borderId="0" xfId="65" applyNumberFormat="1" applyFont="1">
      <alignment/>
      <protection/>
    </xf>
    <xf numFmtId="2" fontId="5" fillId="0" borderId="0" xfId="65" applyNumberFormat="1" applyFont="1">
      <alignment/>
      <protection/>
    </xf>
    <xf numFmtId="165" fontId="18" fillId="0" borderId="0" xfId="43" applyNumberFormat="1" applyFont="1">
      <alignment/>
      <protection/>
    </xf>
    <xf numFmtId="165" fontId="5" fillId="0" borderId="0" xfId="43" applyNumberFormat="1" applyFont="1">
      <alignment/>
      <protection/>
    </xf>
    <xf numFmtId="0" fontId="8" fillId="0" borderId="0" xfId="65" applyFont="1">
      <alignment/>
      <protection/>
    </xf>
    <xf numFmtId="4" fontId="79" fillId="0" borderId="0" xfId="65" applyNumberFormat="1" applyFont="1">
      <alignment/>
      <protection/>
    </xf>
    <xf numFmtId="0" fontId="87" fillId="0" borderId="0" xfId="65" applyFont="1" applyAlignment="1">
      <alignment vertical="top" wrapText="1"/>
      <protection/>
    </xf>
    <xf numFmtId="0" fontId="88" fillId="0" borderId="0" xfId="0" applyFont="1" applyAlignment="1">
      <alignment/>
    </xf>
    <xf numFmtId="4" fontId="5" fillId="0" borderId="0" xfId="0" applyNumberFormat="1" applyFont="1" applyAlignment="1">
      <alignment/>
    </xf>
    <xf numFmtId="4" fontId="3" fillId="0" borderId="0" xfId="65" applyNumberFormat="1" applyFont="1" applyFill="1" applyAlignment="1">
      <alignment horizontal="left" vertical="top" wrapText="1"/>
      <protection/>
    </xf>
    <xf numFmtId="0" fontId="5" fillId="0" borderId="0" xfId="65" applyFont="1" applyFill="1">
      <alignment/>
      <protection/>
    </xf>
    <xf numFmtId="3" fontId="3" fillId="0" borderId="0" xfId="65" applyNumberFormat="1" applyFont="1">
      <alignment/>
      <protection/>
    </xf>
    <xf numFmtId="49" fontId="5" fillId="0" borderId="0" xfId="43" applyNumberFormat="1" applyFont="1" applyFill="1">
      <alignment/>
      <protection/>
    </xf>
    <xf numFmtId="0" fontId="8" fillId="0" borderId="0" xfId="43" applyFont="1" applyFill="1">
      <alignment/>
      <protection/>
    </xf>
    <xf numFmtId="4" fontId="8" fillId="0" borderId="0" xfId="43" applyNumberFormat="1" applyFont="1" applyFill="1">
      <alignment/>
      <protection/>
    </xf>
    <xf numFmtId="165" fontId="8" fillId="0" borderId="0" xfId="43" applyNumberFormat="1" applyFont="1" applyFill="1">
      <alignment/>
      <protection/>
    </xf>
    <xf numFmtId="0" fontId="18" fillId="0" borderId="0" xfId="65" applyFont="1" applyFill="1">
      <alignment/>
      <protection/>
    </xf>
    <xf numFmtId="0" fontId="15" fillId="0" borderId="0" xfId="65" applyFont="1" applyFill="1">
      <alignment/>
      <protection/>
    </xf>
    <xf numFmtId="0" fontId="21" fillId="0" borderId="0" xfId="65" applyFont="1" applyFill="1">
      <alignment/>
      <protection/>
    </xf>
    <xf numFmtId="165" fontId="8" fillId="0" borderId="0" xfId="43" applyNumberFormat="1" applyFont="1" applyFill="1">
      <alignment/>
      <protection/>
    </xf>
    <xf numFmtId="0" fontId="2" fillId="0" borderId="0" xfId="65" applyFont="1">
      <alignment/>
      <protection/>
    </xf>
    <xf numFmtId="4" fontId="30" fillId="0" borderId="0" xfId="0" applyNumberFormat="1" applyFont="1" applyFill="1" applyAlignment="1">
      <alignment horizontal="justify" vertical="top" wrapText="1"/>
    </xf>
    <xf numFmtId="4" fontId="3" fillId="0" borderId="0" xfId="68" applyNumberFormat="1" applyFont="1" applyFill="1" applyBorder="1" applyAlignment="1" applyProtection="1">
      <alignment horizontal="justify" vertical="top" wrapText="1"/>
      <protection/>
    </xf>
    <xf numFmtId="49" fontId="2" fillId="0" borderId="0" xfId="66" applyNumberFormat="1" applyFont="1" applyAlignment="1">
      <alignment horizontal="right"/>
      <protection/>
    </xf>
    <xf numFmtId="1" fontId="3" fillId="0" borderId="0" xfId="66" applyNumberFormat="1" applyFont="1" applyAlignment="1">
      <alignment horizontal="right"/>
      <protection/>
    </xf>
    <xf numFmtId="0" fontId="8" fillId="0" borderId="0" xfId="66" applyFont="1" applyAlignment="1">
      <alignment/>
      <protection/>
    </xf>
    <xf numFmtId="1" fontId="2" fillId="0" borderId="0" xfId="66" applyNumberFormat="1" applyFont="1" applyAlignment="1">
      <alignment horizontal="left"/>
      <protection/>
    </xf>
    <xf numFmtId="4" fontId="3" fillId="0" borderId="0" xfId="66" applyNumberFormat="1" applyFont="1" applyAlignment="1">
      <alignment/>
      <protection/>
    </xf>
    <xf numFmtId="166" fontId="3" fillId="0" borderId="0" xfId="66" applyNumberFormat="1" applyFont="1" applyAlignment="1">
      <alignment/>
      <protection/>
    </xf>
    <xf numFmtId="165" fontId="3" fillId="0" borderId="0" xfId="66" applyNumberFormat="1" applyFont="1" applyAlignment="1">
      <alignment/>
      <protection/>
    </xf>
    <xf numFmtId="165" fontId="3" fillId="0" borderId="0" xfId="66" applyNumberFormat="1" applyFont="1" applyAlignment="1">
      <alignment/>
      <protection/>
    </xf>
    <xf numFmtId="0" fontId="5" fillId="0" borderId="0" xfId="66" applyFont="1" applyAlignment="1">
      <alignment/>
      <protection/>
    </xf>
    <xf numFmtId="0" fontId="18" fillId="0" borderId="0" xfId="66" applyFont="1" applyAlignment="1">
      <alignment/>
      <protection/>
    </xf>
    <xf numFmtId="0" fontId="15" fillId="0" borderId="0" xfId="66" applyFont="1" applyAlignment="1">
      <alignment/>
      <protection/>
    </xf>
    <xf numFmtId="0" fontId="21" fillId="0" borderId="0" xfId="66" applyFont="1" applyAlignment="1">
      <alignment/>
      <protection/>
    </xf>
    <xf numFmtId="4" fontId="2" fillId="0" borderId="0" xfId="66" applyNumberFormat="1" applyFont="1" applyAlignment="1">
      <alignment horizontal="left"/>
      <protection/>
    </xf>
    <xf numFmtId="49" fontId="2" fillId="0" borderId="0" xfId="66" applyNumberFormat="1" applyFont="1" applyAlignment="1">
      <alignment horizontal="left" vertical="top" wrapText="1"/>
      <protection/>
    </xf>
    <xf numFmtId="4" fontId="14" fillId="0" borderId="0" xfId="66" applyNumberFormat="1" applyFont="1">
      <alignment/>
      <protection/>
    </xf>
    <xf numFmtId="4" fontId="2" fillId="0" borderId="0" xfId="66" applyNumberFormat="1" applyFont="1">
      <alignment/>
      <protection/>
    </xf>
    <xf numFmtId="166" fontId="2" fillId="0" borderId="0" xfId="66" applyNumberFormat="1" applyFont="1">
      <alignment/>
      <protection/>
    </xf>
    <xf numFmtId="165" fontId="2" fillId="0" borderId="0" xfId="66" applyNumberFormat="1" applyFont="1">
      <alignment/>
      <protection/>
    </xf>
    <xf numFmtId="0" fontId="5" fillId="0" borderId="0" xfId="66" applyFont="1">
      <alignment/>
      <protection/>
    </xf>
    <xf numFmtId="0" fontId="18" fillId="0" borderId="0" xfId="66" applyFont="1">
      <alignment/>
      <protection/>
    </xf>
    <xf numFmtId="0" fontId="15" fillId="0" borderId="0" xfId="66" applyFont="1">
      <alignment/>
      <protection/>
    </xf>
    <xf numFmtId="0" fontId="21" fillId="0" borderId="0" xfId="66" applyFont="1">
      <alignment/>
      <protection/>
    </xf>
    <xf numFmtId="165" fontId="2" fillId="0" borderId="0" xfId="66" applyNumberFormat="1" applyFont="1">
      <alignment/>
      <protection/>
    </xf>
    <xf numFmtId="49" fontId="8" fillId="0" borderId="0" xfId="66" applyNumberFormat="1" applyFont="1" applyAlignment="1">
      <alignment horizontal="left" vertical="top" wrapText="1"/>
      <protection/>
    </xf>
    <xf numFmtId="4" fontId="8" fillId="0" borderId="0" xfId="66" applyNumberFormat="1" applyFont="1" applyAlignment="1">
      <alignment horizontal="left" vertical="top" wrapText="1"/>
      <protection/>
    </xf>
    <xf numFmtId="4" fontId="8" fillId="0" borderId="0" xfId="66" applyNumberFormat="1" applyFont="1">
      <alignment/>
      <protection/>
    </xf>
    <xf numFmtId="166" fontId="8" fillId="0" borderId="0" xfId="66" applyNumberFormat="1" applyFont="1">
      <alignment/>
      <protection/>
    </xf>
    <xf numFmtId="165" fontId="8" fillId="0" borderId="0" xfId="66" applyNumberFormat="1" applyFont="1">
      <alignment/>
      <protection/>
    </xf>
    <xf numFmtId="165" fontId="8" fillId="0" borderId="0" xfId="66" applyNumberFormat="1" applyFont="1">
      <alignment/>
      <protection/>
    </xf>
    <xf numFmtId="165" fontId="5" fillId="0" borderId="0" xfId="66" applyNumberFormat="1" applyFont="1">
      <alignment/>
      <protection/>
    </xf>
    <xf numFmtId="164" fontId="5" fillId="0" borderId="0" xfId="66" applyNumberFormat="1" applyFont="1">
      <alignment/>
      <protection/>
    </xf>
    <xf numFmtId="4" fontId="8" fillId="0" borderId="10" xfId="66" applyNumberFormat="1" applyFont="1" applyBorder="1" applyAlignment="1">
      <alignment horizontal="left" vertical="top" wrapText="1"/>
      <protection/>
    </xf>
    <xf numFmtId="4" fontId="8" fillId="0" borderId="10" xfId="66" applyNumberFormat="1" applyFont="1" applyBorder="1">
      <alignment/>
      <protection/>
    </xf>
    <xf numFmtId="166" fontId="8" fillId="0" borderId="10" xfId="66" applyNumberFormat="1" applyFont="1" applyBorder="1">
      <alignment/>
      <protection/>
    </xf>
    <xf numFmtId="2" fontId="5" fillId="0" borderId="0" xfId="66" applyNumberFormat="1" applyFont="1">
      <alignment/>
      <protection/>
    </xf>
    <xf numFmtId="165" fontId="8" fillId="0" borderId="10" xfId="66" applyNumberFormat="1" applyFont="1" applyBorder="1">
      <alignment/>
      <protection/>
    </xf>
    <xf numFmtId="4" fontId="3" fillId="0" borderId="0" xfId="0" applyNumberFormat="1" applyFont="1" applyFill="1" applyAlignment="1">
      <alignment horizontal="left" vertical="top" wrapText="1"/>
    </xf>
    <xf numFmtId="4" fontId="3" fillId="0" borderId="0" xfId="66" applyNumberFormat="1" applyFont="1">
      <alignment/>
      <protection/>
    </xf>
    <xf numFmtId="166" fontId="3" fillId="0" borderId="0" xfId="66" applyNumberFormat="1" applyFont="1">
      <alignment/>
      <protection/>
    </xf>
    <xf numFmtId="165" fontId="3" fillId="0" borderId="0" xfId="66" applyNumberFormat="1" applyFont="1">
      <alignment/>
      <protection/>
    </xf>
    <xf numFmtId="165" fontId="3" fillId="0" borderId="0" xfId="66" applyNumberFormat="1" applyFont="1">
      <alignment/>
      <protection/>
    </xf>
    <xf numFmtId="4" fontId="3" fillId="0" borderId="0" xfId="66" applyNumberFormat="1" applyFont="1" applyAlignment="1">
      <alignment horizontal="left" vertical="top" wrapText="1"/>
      <protection/>
    </xf>
    <xf numFmtId="4" fontId="9" fillId="0" borderId="0" xfId="66" applyNumberFormat="1" applyFont="1" applyAlignment="1">
      <alignment horizontal="left" vertical="top" wrapText="1"/>
      <protection/>
    </xf>
    <xf numFmtId="4" fontId="9" fillId="0" borderId="0" xfId="66" applyNumberFormat="1" applyFont="1">
      <alignment/>
      <protection/>
    </xf>
    <xf numFmtId="166" fontId="9" fillId="0" borderId="0" xfId="66" applyNumberFormat="1" applyFont="1">
      <alignment/>
      <protection/>
    </xf>
    <xf numFmtId="165" fontId="9" fillId="0" borderId="0" xfId="66" applyNumberFormat="1" applyFont="1">
      <alignment/>
      <protection/>
    </xf>
    <xf numFmtId="165" fontId="9" fillId="0" borderId="0" xfId="66" applyNumberFormat="1" applyFont="1">
      <alignment/>
      <protection/>
    </xf>
    <xf numFmtId="0" fontId="3" fillId="0" borderId="0" xfId="66" applyFont="1" applyAlignment="1">
      <alignment horizontal="left" vertical="top" wrapText="1"/>
      <protection/>
    </xf>
    <xf numFmtId="4" fontId="30" fillId="0" borderId="0" xfId="66" applyNumberFormat="1" applyFont="1">
      <alignment/>
      <protection/>
    </xf>
    <xf numFmtId="4" fontId="11" fillId="0" borderId="0" xfId="66" applyNumberFormat="1" applyFont="1">
      <alignment/>
      <protection/>
    </xf>
    <xf numFmtId="165" fontId="11" fillId="0" borderId="0" xfId="66" applyNumberFormat="1" applyFont="1">
      <alignment/>
      <protection/>
    </xf>
    <xf numFmtId="165" fontId="11" fillId="0" borderId="0" xfId="66" applyNumberFormat="1" applyFont="1">
      <alignment/>
      <protection/>
    </xf>
    <xf numFmtId="166" fontId="11" fillId="0" borderId="0" xfId="66" applyNumberFormat="1" applyFont="1">
      <alignment/>
      <protection/>
    </xf>
    <xf numFmtId="4" fontId="4" fillId="0" borderId="0" xfId="66" applyNumberFormat="1" applyFont="1">
      <alignment/>
      <protection/>
    </xf>
    <xf numFmtId="0" fontId="3" fillId="0" borderId="0" xfId="66" applyFont="1" applyFill="1" applyAlignment="1">
      <alignment horizontal="left" vertical="top" wrapText="1"/>
      <protection/>
    </xf>
    <xf numFmtId="4" fontId="3" fillId="0" borderId="0" xfId="66" applyNumberFormat="1" applyFont="1" applyFill="1">
      <alignment/>
      <protection/>
    </xf>
    <xf numFmtId="166" fontId="3" fillId="0" borderId="0" xfId="66" applyNumberFormat="1" applyFont="1" applyFill="1">
      <alignment/>
      <protection/>
    </xf>
    <xf numFmtId="165" fontId="3" fillId="0" borderId="0" xfId="66" applyNumberFormat="1" applyFont="1" applyFill="1">
      <alignment/>
      <protection/>
    </xf>
    <xf numFmtId="165" fontId="3" fillId="0" borderId="0" xfId="66" applyNumberFormat="1" applyFont="1" applyFill="1">
      <alignment/>
      <protection/>
    </xf>
    <xf numFmtId="4" fontId="11" fillId="0" borderId="0" xfId="66" applyNumberFormat="1" applyFont="1" applyFill="1">
      <alignment/>
      <protection/>
    </xf>
    <xf numFmtId="165" fontId="11" fillId="0" borderId="0" xfId="66" applyNumberFormat="1" applyFont="1" applyFill="1">
      <alignment/>
      <protection/>
    </xf>
    <xf numFmtId="4" fontId="4" fillId="0" borderId="0" xfId="66" applyNumberFormat="1" applyFont="1" applyFill="1">
      <alignment/>
      <protection/>
    </xf>
    <xf numFmtId="0" fontId="8" fillId="0" borderId="0" xfId="66" applyFont="1" applyAlignment="1">
      <alignment horizontal="left" vertical="top" wrapText="1"/>
      <protection/>
    </xf>
    <xf numFmtId="0" fontId="7" fillId="0" borderId="0" xfId="66" applyFont="1">
      <alignment/>
      <protection/>
    </xf>
    <xf numFmtId="0" fontId="19" fillId="0" borderId="0" xfId="66" applyFont="1">
      <alignment/>
      <protection/>
    </xf>
    <xf numFmtId="0" fontId="16" fillId="0" borderId="0" xfId="66" applyFont="1">
      <alignment/>
      <protection/>
    </xf>
    <xf numFmtId="0" fontId="10" fillId="0" borderId="0" xfId="66" applyFont="1">
      <alignment/>
      <protection/>
    </xf>
    <xf numFmtId="0" fontId="22" fillId="0" borderId="0" xfId="66" applyFont="1">
      <alignment/>
      <protection/>
    </xf>
    <xf numFmtId="4" fontId="25" fillId="0" borderId="0" xfId="66" applyNumberFormat="1" applyFont="1">
      <alignment/>
      <protection/>
    </xf>
    <xf numFmtId="0" fontId="24" fillId="0" borderId="0" xfId="66" applyFont="1">
      <alignment/>
      <protection/>
    </xf>
    <xf numFmtId="165" fontId="25" fillId="0" borderId="0" xfId="66" applyNumberFormat="1" applyFont="1">
      <alignment/>
      <protection/>
    </xf>
    <xf numFmtId="0" fontId="28" fillId="0" borderId="0" xfId="66" applyFont="1">
      <alignment/>
      <protection/>
    </xf>
    <xf numFmtId="49" fontId="24" fillId="0" borderId="0" xfId="66" applyNumberFormat="1" applyFont="1" applyAlignment="1">
      <alignment horizontal="left" vertical="top" wrapText="1"/>
      <protection/>
    </xf>
    <xf numFmtId="0" fontId="25" fillId="0" borderId="0" xfId="66" applyFont="1" applyAlignment="1">
      <alignment horizontal="left" vertical="top" wrapText="1"/>
      <protection/>
    </xf>
    <xf numFmtId="49" fontId="13" fillId="0" borderId="0" xfId="66" applyNumberFormat="1" applyFont="1" applyAlignment="1">
      <alignment horizontal="left" vertical="top" wrapText="1"/>
      <protection/>
    </xf>
    <xf numFmtId="49" fontId="2" fillId="0" borderId="0" xfId="66" applyNumberFormat="1" applyFont="1" applyFill="1" applyAlignment="1">
      <alignment horizontal="left" vertical="top" wrapText="1"/>
      <protection/>
    </xf>
    <xf numFmtId="49" fontId="13" fillId="0" borderId="0" xfId="66" applyNumberFormat="1" applyFont="1" applyFill="1" applyAlignment="1">
      <alignment horizontal="left" vertical="top" wrapText="1"/>
      <protection/>
    </xf>
    <xf numFmtId="0" fontId="3" fillId="0" borderId="0" xfId="66" applyFont="1" applyAlignment="1">
      <alignment vertical="top" wrapText="1"/>
      <protection/>
    </xf>
    <xf numFmtId="165" fontId="4" fillId="0" borderId="0" xfId="66" applyNumberFormat="1" applyFont="1">
      <alignment/>
      <protection/>
    </xf>
    <xf numFmtId="4" fontId="30" fillId="0" borderId="0" xfId="66" applyNumberFormat="1" applyFont="1" applyAlignment="1">
      <alignment vertical="top" wrapText="1"/>
      <protection/>
    </xf>
    <xf numFmtId="4" fontId="5" fillId="0" borderId="0" xfId="66" applyNumberFormat="1" applyFont="1">
      <alignment/>
      <protection/>
    </xf>
    <xf numFmtId="166" fontId="4" fillId="0" borderId="0" xfId="66" applyNumberFormat="1" applyFont="1">
      <alignment/>
      <protection/>
    </xf>
    <xf numFmtId="2" fontId="3" fillId="0" borderId="0" xfId="0" applyNumberFormat="1" applyFont="1" applyAlignment="1">
      <alignment/>
    </xf>
    <xf numFmtId="0" fontId="7" fillId="0" borderId="0" xfId="43" applyFont="1">
      <alignment/>
      <protection/>
    </xf>
    <xf numFmtId="165" fontId="2" fillId="0" borderId="0" xfId="43" applyNumberFormat="1" applyFont="1">
      <alignment/>
      <protection/>
    </xf>
    <xf numFmtId="165" fontId="6" fillId="0" borderId="0" xfId="43" applyNumberFormat="1" applyFont="1">
      <alignment/>
      <protection/>
    </xf>
    <xf numFmtId="0" fontId="6" fillId="0" borderId="0" xfId="43" applyFont="1">
      <alignment/>
      <protection/>
    </xf>
    <xf numFmtId="2" fontId="15" fillId="0" borderId="0" xfId="0" applyNumberFormat="1" applyFont="1" applyAlignment="1">
      <alignment/>
    </xf>
    <xf numFmtId="165" fontId="30" fillId="0" borderId="0" xfId="66" applyNumberFormat="1" applyFont="1">
      <alignment/>
      <protection/>
    </xf>
    <xf numFmtId="165" fontId="15" fillId="0" borderId="0" xfId="66" applyNumberFormat="1" applyFont="1">
      <alignment/>
      <protection/>
    </xf>
    <xf numFmtId="0" fontId="18" fillId="0" borderId="0" xfId="66" applyFont="1" applyFill="1">
      <alignment/>
      <protection/>
    </xf>
    <xf numFmtId="0" fontId="15" fillId="0" borderId="0" xfId="66" applyFont="1" applyFill="1">
      <alignment/>
      <protection/>
    </xf>
    <xf numFmtId="0" fontId="5" fillId="0" borderId="0" xfId="66" applyFont="1" applyFill="1">
      <alignment/>
      <protection/>
    </xf>
    <xf numFmtId="0" fontId="21" fillId="0" borderId="0" xfId="66" applyFont="1" applyFill="1">
      <alignment/>
      <protection/>
    </xf>
    <xf numFmtId="165" fontId="30" fillId="0" borderId="0" xfId="66" applyNumberFormat="1" applyFont="1" applyFill="1">
      <alignment/>
      <protection/>
    </xf>
    <xf numFmtId="49" fontId="6" fillId="0" borderId="0" xfId="66" applyNumberFormat="1" applyFont="1" applyAlignment="1">
      <alignment horizontal="left" vertical="top" wrapText="1"/>
      <protection/>
    </xf>
    <xf numFmtId="165" fontId="34" fillId="0" borderId="0" xfId="66" applyNumberFormat="1" applyFont="1">
      <alignment/>
      <protection/>
    </xf>
    <xf numFmtId="4" fontId="2" fillId="0" borderId="0" xfId="0" applyNumberFormat="1" applyFont="1" applyAlignment="1">
      <alignment/>
    </xf>
    <xf numFmtId="4" fontId="2" fillId="0" borderId="0" xfId="0" applyNumberFormat="1" applyFont="1" applyAlignment="1">
      <alignment horizontal="left" vertical="top" wrapText="1"/>
    </xf>
    <xf numFmtId="0" fontId="35" fillId="0" borderId="0" xfId="0" applyFont="1" applyAlignment="1">
      <alignment/>
    </xf>
    <xf numFmtId="4" fontId="7" fillId="0" borderId="0" xfId="0" applyNumberFormat="1" applyFont="1" applyAlignment="1">
      <alignment/>
    </xf>
    <xf numFmtId="4" fontId="2" fillId="0" borderId="0" xfId="0" applyNumberFormat="1" applyFont="1" applyAlignment="1">
      <alignment horizontal="left" vertical="center" wrapText="1"/>
    </xf>
    <xf numFmtId="4" fontId="3" fillId="0" borderId="0" xfId="0" applyNumberFormat="1" applyFont="1" applyAlignment="1">
      <alignment vertical="center"/>
    </xf>
    <xf numFmtId="4" fontId="2" fillId="0" borderId="0" xfId="0" applyNumberFormat="1" applyFont="1" applyAlignment="1">
      <alignment vertical="center"/>
    </xf>
    <xf numFmtId="0" fontId="35" fillId="0" borderId="0" xfId="0" applyFont="1" applyAlignment="1">
      <alignment vertical="center"/>
    </xf>
    <xf numFmtId="0" fontId="7" fillId="0" borderId="0" xfId="0" applyFont="1" applyAlignment="1">
      <alignment vertical="center"/>
    </xf>
    <xf numFmtId="0" fontId="30" fillId="0" borderId="0" xfId="0" applyFont="1" applyAlignment="1">
      <alignment horizontal="right"/>
    </xf>
    <xf numFmtId="0" fontId="30" fillId="0" borderId="0" xfId="0" applyFont="1" applyAlignment="1">
      <alignment horizontal="center"/>
    </xf>
    <xf numFmtId="4" fontId="30" fillId="0" borderId="0" xfId="0" applyNumberFormat="1" applyFont="1" applyAlignment="1">
      <alignment horizontal="right"/>
    </xf>
    <xf numFmtId="0" fontId="30" fillId="0" borderId="11" xfId="0" applyFont="1" applyBorder="1" applyAlignment="1">
      <alignment horizontal="center"/>
    </xf>
    <xf numFmtId="4" fontId="30" fillId="0" borderId="12" xfId="0" applyNumberFormat="1" applyFont="1" applyBorder="1" applyAlignment="1">
      <alignment horizontal="right"/>
    </xf>
    <xf numFmtId="0" fontId="30" fillId="0" borderId="13" xfId="0" applyFont="1" applyBorder="1" applyAlignment="1">
      <alignment horizontal="right"/>
    </xf>
    <xf numFmtId="4" fontId="30" fillId="0" borderId="13" xfId="0" applyNumberFormat="1" applyFont="1" applyBorder="1" applyAlignment="1">
      <alignment horizontal="right"/>
    </xf>
    <xf numFmtId="165" fontId="8" fillId="0" borderId="13" xfId="65" applyNumberFormat="1" applyFont="1" applyBorder="1">
      <alignment/>
      <protection/>
    </xf>
    <xf numFmtId="165" fontId="8" fillId="0" borderId="14" xfId="65" applyNumberFormat="1" applyFont="1" applyBorder="1">
      <alignment/>
      <protection/>
    </xf>
    <xf numFmtId="165" fontId="8" fillId="0" borderId="13" xfId="66" applyNumberFormat="1" applyFont="1" applyBorder="1">
      <alignment/>
      <protection/>
    </xf>
    <xf numFmtId="165" fontId="8" fillId="0" borderId="14" xfId="66" applyNumberFormat="1" applyFont="1" applyBorder="1">
      <alignment/>
      <protection/>
    </xf>
    <xf numFmtId="165" fontId="3" fillId="0" borderId="13" xfId="65" applyNumberFormat="1" applyFont="1" applyBorder="1">
      <alignment/>
      <protection/>
    </xf>
    <xf numFmtId="4" fontId="3" fillId="0" borderId="13" xfId="65" applyNumberFormat="1" applyFont="1" applyBorder="1">
      <alignment/>
      <protection/>
    </xf>
    <xf numFmtId="4" fontId="30" fillId="0" borderId="15" xfId="0" applyNumberFormat="1" applyFont="1" applyBorder="1" applyAlignment="1">
      <alignment horizontal="right"/>
    </xf>
    <xf numFmtId="4" fontId="3" fillId="0" borderId="13" xfId="65" applyNumberFormat="1" applyFont="1" applyFill="1" applyBorder="1">
      <alignment/>
      <protection/>
    </xf>
    <xf numFmtId="3" fontId="3" fillId="0" borderId="13" xfId="65" applyNumberFormat="1" applyFont="1" applyBorder="1">
      <alignment/>
      <protection/>
    </xf>
    <xf numFmtId="4" fontId="3" fillId="0" borderId="13" xfId="0" applyNumberFormat="1" applyFont="1" applyBorder="1" applyAlignment="1">
      <alignment/>
    </xf>
    <xf numFmtId="165" fontId="3" fillId="0" borderId="13" xfId="0" applyNumberFormat="1" applyFont="1" applyBorder="1" applyAlignment="1">
      <alignment/>
    </xf>
    <xf numFmtId="4" fontId="3" fillId="0" borderId="0" xfId="65" applyNumberFormat="1" applyFont="1" applyBorder="1">
      <alignment/>
      <protection/>
    </xf>
    <xf numFmtId="4" fontId="3" fillId="0" borderId="13" xfId="66" applyNumberFormat="1" applyFont="1" applyBorder="1">
      <alignment/>
      <protection/>
    </xf>
    <xf numFmtId="165" fontId="3" fillId="0" borderId="13" xfId="66" applyNumberFormat="1" applyFont="1" applyBorder="1">
      <alignment/>
      <protection/>
    </xf>
    <xf numFmtId="4" fontId="3" fillId="0" borderId="13" xfId="66" applyNumberFormat="1" applyFont="1" applyFill="1" applyBorder="1">
      <alignment/>
      <protection/>
    </xf>
    <xf numFmtId="165" fontId="3" fillId="0" borderId="0" xfId="65" applyNumberFormat="1" applyFont="1" applyBorder="1">
      <alignment/>
      <protection/>
    </xf>
    <xf numFmtId="3" fontId="3" fillId="0" borderId="15" xfId="65" applyNumberFormat="1" applyFont="1" applyBorder="1">
      <alignment/>
      <protection/>
    </xf>
    <xf numFmtId="3" fontId="3" fillId="0" borderId="0" xfId="65" applyNumberFormat="1" applyFont="1" applyBorder="1">
      <alignment/>
      <protection/>
    </xf>
    <xf numFmtId="166" fontId="3" fillId="0" borderId="0" xfId="66" applyNumberFormat="1" applyFont="1" applyAlignment="1">
      <alignment horizontal="left" vertical="top" wrapText="1"/>
      <protection/>
    </xf>
    <xf numFmtId="165" fontId="15" fillId="0" borderId="0" xfId="65" applyNumberFormat="1" applyFont="1">
      <alignment/>
      <protection/>
    </xf>
    <xf numFmtId="166" fontId="3" fillId="0" borderId="0" xfId="66" applyNumberFormat="1" applyFont="1" applyAlignment="1">
      <alignment vertical="top" wrapText="1"/>
      <protection/>
    </xf>
    <xf numFmtId="4" fontId="3" fillId="0" borderId="0" xfId="65" applyNumberFormat="1" applyFont="1" applyFill="1" applyAlignment="1">
      <alignment vertical="top" wrapText="1"/>
      <protection/>
    </xf>
    <xf numFmtId="166" fontId="3" fillId="0" borderId="0" xfId="66" applyNumberFormat="1" applyFont="1" applyFill="1" applyAlignment="1">
      <alignment vertical="top" wrapText="1"/>
      <protection/>
    </xf>
    <xf numFmtId="166" fontId="3" fillId="0" borderId="0" xfId="66" applyNumberFormat="1" applyFont="1" applyAlignment="1">
      <alignment vertical="center"/>
      <protection/>
    </xf>
    <xf numFmtId="0" fontId="30" fillId="0" borderId="0" xfId="0" applyFont="1" applyBorder="1" applyAlignment="1">
      <alignment horizontal="right"/>
    </xf>
    <xf numFmtId="4" fontId="30" fillId="0" borderId="0" xfId="0" applyNumberFormat="1" applyFont="1" applyBorder="1" applyAlignment="1">
      <alignment horizontal="right"/>
    </xf>
    <xf numFmtId="0" fontId="30" fillId="0" borderId="0" xfId="0" applyFont="1" applyBorder="1" applyAlignment="1">
      <alignment horizontal="center"/>
    </xf>
    <xf numFmtId="165" fontId="3" fillId="0" borderId="13" xfId="65" applyNumberFormat="1" applyFont="1" applyBorder="1" applyProtection="1">
      <alignment/>
      <protection locked="0"/>
    </xf>
    <xf numFmtId="166" fontId="3" fillId="0" borderId="0" xfId="65" applyNumberFormat="1" applyFont="1" applyProtection="1">
      <alignment/>
      <protection locked="0"/>
    </xf>
    <xf numFmtId="166" fontId="3" fillId="0" borderId="13" xfId="65" applyNumberFormat="1" applyFont="1" applyBorder="1" applyProtection="1">
      <alignment/>
      <protection locked="0"/>
    </xf>
    <xf numFmtId="166" fontId="11" fillId="0" borderId="0" xfId="65" applyNumberFormat="1" applyFont="1" applyProtection="1">
      <alignment/>
      <protection locked="0"/>
    </xf>
    <xf numFmtId="4" fontId="30" fillId="0" borderId="0" xfId="0" applyNumberFormat="1" applyFont="1" applyBorder="1" applyAlignment="1" applyProtection="1">
      <alignment horizontal="right"/>
      <protection locked="0"/>
    </xf>
    <xf numFmtId="4" fontId="30" fillId="0" borderId="13" xfId="0" applyNumberFormat="1" applyFont="1" applyBorder="1" applyAlignment="1" applyProtection="1">
      <alignment horizontal="right"/>
      <protection locked="0"/>
    </xf>
    <xf numFmtId="166" fontId="8" fillId="0" borderId="0" xfId="65" applyNumberFormat="1" applyFont="1" applyProtection="1">
      <alignment/>
      <protection locked="0"/>
    </xf>
    <xf numFmtId="166" fontId="8" fillId="0" borderId="0" xfId="43" applyNumberFormat="1" applyFont="1" applyProtection="1">
      <alignment/>
      <protection locked="0"/>
    </xf>
    <xf numFmtId="4" fontId="3" fillId="0" borderId="13" xfId="65" applyNumberFormat="1" applyFont="1" applyBorder="1" applyProtection="1">
      <alignment/>
      <protection locked="0"/>
    </xf>
    <xf numFmtId="166" fontId="9" fillId="0" borderId="0" xfId="65" applyNumberFormat="1" applyFont="1" applyProtection="1">
      <alignment/>
      <protection locked="0"/>
    </xf>
    <xf numFmtId="166" fontId="8" fillId="0" borderId="0" xfId="43" applyNumberFormat="1" applyFont="1" applyFill="1" applyProtection="1">
      <alignment/>
      <protection locked="0"/>
    </xf>
    <xf numFmtId="166" fontId="3" fillId="0" borderId="13" xfId="65" applyNumberFormat="1" applyFont="1" applyFill="1" applyBorder="1" applyProtection="1">
      <alignment/>
      <protection locked="0"/>
    </xf>
    <xf numFmtId="165" fontId="3" fillId="0" borderId="13" xfId="65" applyNumberFormat="1" applyFont="1" applyFill="1" applyBorder="1" applyProtection="1">
      <alignment/>
      <protection locked="0"/>
    </xf>
    <xf numFmtId="166" fontId="3" fillId="0" borderId="0" xfId="65" applyNumberFormat="1" applyFont="1" applyFill="1" applyProtection="1">
      <alignment/>
      <protection locked="0"/>
    </xf>
    <xf numFmtId="165" fontId="3" fillId="0" borderId="0" xfId="65" applyNumberFormat="1" applyFont="1" applyProtection="1">
      <alignment/>
      <protection locked="0"/>
    </xf>
    <xf numFmtId="0" fontId="5" fillId="0" borderId="0" xfId="43" applyFont="1" applyProtection="1">
      <alignment/>
      <protection locked="0"/>
    </xf>
    <xf numFmtId="0" fontId="5" fillId="0" borderId="0" xfId="65" applyFont="1" applyProtection="1">
      <alignment/>
      <protection locked="0"/>
    </xf>
    <xf numFmtId="165" fontId="3" fillId="0" borderId="13" xfId="66" applyNumberFormat="1" applyFont="1" applyBorder="1" applyProtection="1">
      <alignment/>
      <protection locked="0"/>
    </xf>
    <xf numFmtId="166" fontId="3" fillId="0" borderId="0" xfId="66" applyNumberFormat="1" applyFont="1" applyProtection="1">
      <alignment/>
      <protection locked="0"/>
    </xf>
    <xf numFmtId="166" fontId="3" fillId="0" borderId="13" xfId="66" applyNumberFormat="1" applyFont="1" applyBorder="1" applyProtection="1">
      <alignment/>
      <protection locked="0"/>
    </xf>
    <xf numFmtId="166" fontId="11" fillId="0" borderId="0" xfId="66" applyNumberFormat="1" applyFont="1" applyProtection="1">
      <alignment/>
      <protection locked="0"/>
    </xf>
    <xf numFmtId="166" fontId="8" fillId="0" borderId="0" xfId="66" applyNumberFormat="1" applyFont="1" applyProtection="1">
      <alignment/>
      <protection locked="0"/>
    </xf>
    <xf numFmtId="166" fontId="11" fillId="0" borderId="0" xfId="43" applyNumberFormat="1" applyFont="1" applyProtection="1">
      <alignment/>
      <protection locked="0"/>
    </xf>
    <xf numFmtId="4" fontId="30" fillId="0" borderId="12" xfId="0" applyNumberFormat="1" applyFont="1" applyBorder="1" applyAlignment="1" applyProtection="1">
      <alignment horizontal="right"/>
      <protection locked="0"/>
    </xf>
    <xf numFmtId="0" fontId="5" fillId="0" borderId="0" xfId="66" applyFont="1" applyProtection="1">
      <alignment/>
      <protection locked="0"/>
    </xf>
    <xf numFmtId="0" fontId="3" fillId="0" borderId="0" xfId="0" applyNumberFormat="1" applyFont="1" applyFill="1" applyBorder="1" applyAlignment="1" applyProtection="1">
      <alignment vertical="top"/>
      <protection/>
    </xf>
    <xf numFmtId="4" fontId="9" fillId="0" borderId="0" xfId="0" applyNumberFormat="1" applyFont="1" applyFill="1" applyAlignment="1">
      <alignment horizontal="justify" vertical="top"/>
    </xf>
    <xf numFmtId="0" fontId="3" fillId="0" borderId="0" xfId="65" applyFont="1" applyAlignment="1">
      <alignment horizontal="justify" vertical="top" wrapText="1"/>
      <protection/>
    </xf>
    <xf numFmtId="16" fontId="9" fillId="0" borderId="0" xfId="59" applyNumberFormat="1" applyFont="1" applyFill="1" applyBorder="1" applyAlignment="1">
      <alignment horizontal="justify" vertical="justify"/>
    </xf>
    <xf numFmtId="2" fontId="31" fillId="0" borderId="16" xfId="0" applyNumberFormat="1" applyFont="1" applyFill="1" applyBorder="1" applyAlignment="1">
      <alignment horizontal="right" vertical="justify"/>
    </xf>
    <xf numFmtId="4" fontId="5" fillId="0" borderId="16" xfId="0" applyNumberFormat="1" applyFont="1" applyFill="1" applyBorder="1" applyAlignment="1">
      <alignment horizontal="right" vertical="justify"/>
    </xf>
    <xf numFmtId="4" fontId="9" fillId="0" borderId="17" xfId="60" applyNumberFormat="1" applyFont="1" applyFill="1" applyBorder="1" applyAlignment="1">
      <alignment horizontal="right" vertical="justify"/>
    </xf>
    <xf numFmtId="4" fontId="31" fillId="0" borderId="18" xfId="0" applyNumberFormat="1" applyFont="1" applyFill="1" applyBorder="1" applyAlignment="1">
      <alignment horizontal="right" vertical="justify"/>
    </xf>
    <xf numFmtId="0" fontId="8" fillId="0" borderId="0" xfId="63" applyFont="1" applyFill="1" applyBorder="1" applyAlignment="1">
      <alignment horizontal="justify" vertical="justify"/>
    </xf>
    <xf numFmtId="4" fontId="9" fillId="0" borderId="0" xfId="50" applyNumberFormat="1" applyFont="1" applyFill="1" applyAlignment="1">
      <alignment horizontal="justify" vertical="top"/>
    </xf>
    <xf numFmtId="4" fontId="9" fillId="0" borderId="17" xfId="59" applyNumberFormat="1" applyFont="1" applyFill="1" applyBorder="1" applyAlignment="1">
      <alignment horizontal="justify" vertical="top"/>
    </xf>
    <xf numFmtId="0" fontId="5" fillId="0" borderId="16" xfId="0" applyFont="1" applyFill="1" applyBorder="1" applyAlignment="1">
      <alignment horizontal="justify" vertical="top"/>
    </xf>
    <xf numFmtId="4" fontId="9" fillId="0" borderId="0" xfId="0" applyNumberFormat="1" applyFont="1" applyFill="1" applyBorder="1" applyAlignment="1">
      <alignment horizontal="justify" vertical="top"/>
    </xf>
    <xf numFmtId="0" fontId="3" fillId="0" borderId="0" xfId="0" applyNumberFormat="1" applyFont="1" applyFill="1" applyBorder="1" applyAlignment="1" applyProtection="1">
      <alignment horizontal="justify" vertical="top"/>
      <protection/>
    </xf>
    <xf numFmtId="0" fontId="2" fillId="0" borderId="0" xfId="0" applyNumberFormat="1" applyFont="1" applyFill="1" applyBorder="1" applyAlignment="1" applyProtection="1">
      <alignment horizontal="justify" vertical="top"/>
      <protection/>
    </xf>
    <xf numFmtId="0" fontId="39" fillId="0" borderId="0" xfId="0" applyNumberFormat="1" applyFont="1" applyFill="1" applyBorder="1" applyAlignment="1" applyProtection="1">
      <alignment horizontal="justify" vertical="top"/>
      <protection/>
    </xf>
    <xf numFmtId="0" fontId="3" fillId="0" borderId="13" xfId="0" applyNumberFormat="1" applyFont="1" applyFill="1" applyBorder="1" applyAlignment="1" applyProtection="1">
      <alignment horizontal="justify" vertical="top"/>
      <protection/>
    </xf>
    <xf numFmtId="1" fontId="3" fillId="0" borderId="0" xfId="0" applyNumberFormat="1" applyFont="1" applyFill="1" applyBorder="1" applyAlignment="1" applyProtection="1">
      <alignment horizontal="justify" vertical="top"/>
      <protection/>
    </xf>
    <xf numFmtId="0" fontId="3" fillId="0" borderId="0" xfId="0" applyFont="1" applyFill="1" applyAlignment="1" applyProtection="1">
      <alignment horizontal="justify" vertical="top"/>
      <protection/>
    </xf>
    <xf numFmtId="4" fontId="3" fillId="0" borderId="13" xfId="65" applyNumberFormat="1" applyFont="1" applyFill="1" applyBorder="1" applyProtection="1">
      <alignment/>
      <protection locked="0"/>
    </xf>
    <xf numFmtId="4" fontId="3" fillId="0" borderId="0" xfId="0" applyNumberFormat="1" applyFont="1" applyFill="1" applyBorder="1" applyAlignment="1" applyProtection="1">
      <alignment vertical="top"/>
      <protection/>
    </xf>
    <xf numFmtId="4" fontId="3" fillId="0" borderId="13" xfId="66" applyNumberFormat="1" applyFont="1" applyFill="1" applyBorder="1" applyProtection="1">
      <alignment/>
      <protection locked="0"/>
    </xf>
    <xf numFmtId="4" fontId="3" fillId="0" borderId="19" xfId="65" applyNumberFormat="1" applyFont="1" applyBorder="1" applyProtection="1">
      <alignment/>
      <protection locked="0"/>
    </xf>
    <xf numFmtId="4" fontId="3" fillId="0" borderId="12" xfId="65" applyNumberFormat="1" applyFont="1" applyBorder="1" applyProtection="1">
      <alignment/>
      <protection locked="0"/>
    </xf>
    <xf numFmtId="4" fontId="3" fillId="0" borderId="13" xfId="0" applyNumberFormat="1" applyFont="1" applyFill="1" applyBorder="1" applyAlignment="1" applyProtection="1">
      <alignment vertical="top"/>
      <protection/>
    </xf>
    <xf numFmtId="4" fontId="8" fillId="0" borderId="13" xfId="64" applyNumberFormat="1" applyFont="1" applyFill="1" applyBorder="1" applyAlignment="1">
      <alignment horizontal="justify" vertical="top"/>
    </xf>
    <xf numFmtId="4" fontId="89" fillId="0" borderId="16" xfId="0" applyNumberFormat="1" applyFont="1" applyFill="1" applyBorder="1" applyAlignment="1">
      <alignment horizontal="right" vertical="justify"/>
    </xf>
    <xf numFmtId="4" fontId="31" fillId="0" borderId="0" xfId="0" applyNumberFormat="1" applyFont="1" applyFill="1" applyBorder="1" applyAlignment="1">
      <alignment horizontal="right" vertical="justify"/>
    </xf>
    <xf numFmtId="4" fontId="8" fillId="0" borderId="16" xfId="0" applyNumberFormat="1" applyFont="1" applyFill="1" applyBorder="1" applyAlignment="1">
      <alignment horizontal="justify" vertical="top"/>
    </xf>
    <xf numFmtId="4" fontId="9" fillId="0" borderId="16" xfId="0" applyNumberFormat="1" applyFont="1" applyFill="1" applyBorder="1" applyAlignment="1">
      <alignment horizontal="right" vertical="justify"/>
    </xf>
    <xf numFmtId="4" fontId="8" fillId="0" borderId="16" xfId="0" applyNumberFormat="1" applyFont="1" applyFill="1" applyBorder="1" applyAlignment="1">
      <alignment horizontal="right" vertical="justify"/>
    </xf>
    <xf numFmtId="4" fontId="31" fillId="0" borderId="0" xfId="0" applyNumberFormat="1" applyFont="1" applyFill="1" applyAlignment="1">
      <alignment horizontal="right" vertical="justify"/>
    </xf>
    <xf numFmtId="0" fontId="5" fillId="0" borderId="0" xfId="0" applyFont="1" applyFill="1" applyBorder="1" applyAlignment="1">
      <alignment horizontal="justify" vertical="justify"/>
    </xf>
    <xf numFmtId="0" fontId="3" fillId="0" borderId="13" xfId="0" applyNumberFormat="1" applyFont="1" applyFill="1" applyBorder="1" applyAlignment="1" applyProtection="1">
      <alignment horizontal="center" vertical="top"/>
      <protection/>
    </xf>
    <xf numFmtId="4" fontId="3" fillId="0" borderId="13" xfId="0" applyNumberFormat="1" applyFont="1" applyFill="1" applyBorder="1" applyAlignment="1" applyProtection="1">
      <alignment horizontal="center" vertical="top"/>
      <protection/>
    </xf>
    <xf numFmtId="4" fontId="9" fillId="0" borderId="0" xfId="0" applyNumberFormat="1" applyFont="1" applyFill="1" applyBorder="1" applyAlignment="1" applyProtection="1">
      <alignment vertical="top"/>
      <protection/>
    </xf>
    <xf numFmtId="0" fontId="49" fillId="0" borderId="0" xfId="0" applyNumberFormat="1" applyFont="1" applyFill="1" applyBorder="1" applyAlignment="1" applyProtection="1">
      <alignment horizontal="justify" vertical="top"/>
      <protection/>
    </xf>
    <xf numFmtId="0" fontId="3" fillId="0" borderId="0" xfId="0" applyNumberFormat="1" applyFont="1" applyFill="1" applyBorder="1" applyAlignment="1" applyProtection="1">
      <alignment horizontal="justify" vertical="top" wrapText="1"/>
      <protection/>
    </xf>
    <xf numFmtId="0" fontId="8" fillId="0" borderId="13" xfId="0" applyNumberFormat="1" applyFont="1" applyFill="1" applyBorder="1" applyAlignment="1" applyProtection="1">
      <alignment horizontal="justify" vertical="top"/>
      <protection/>
    </xf>
    <xf numFmtId="4" fontId="3" fillId="0" borderId="13" xfId="0" applyNumberFormat="1" applyFont="1" applyFill="1" applyBorder="1" applyAlignment="1" applyProtection="1">
      <alignment horizontal="right" vertical="top"/>
      <protection/>
    </xf>
    <xf numFmtId="4" fontId="3" fillId="0" borderId="0" xfId="0" applyNumberFormat="1" applyFont="1" applyFill="1" applyBorder="1" applyAlignment="1" applyProtection="1">
      <alignment horizontal="right" vertical="top"/>
      <protection/>
    </xf>
    <xf numFmtId="4" fontId="3" fillId="0" borderId="13" xfId="0" applyNumberFormat="1" applyFont="1" applyFill="1" applyBorder="1" applyAlignment="1" applyProtection="1">
      <alignment horizontal="right" vertical="top"/>
      <protection locked="0"/>
    </xf>
    <xf numFmtId="4" fontId="9" fillId="0" borderId="16" xfId="0" applyNumberFormat="1" applyFont="1" applyFill="1" applyBorder="1" applyAlignment="1" applyProtection="1">
      <alignment vertical="top"/>
      <protection/>
    </xf>
    <xf numFmtId="2" fontId="8" fillId="0" borderId="16" xfId="0" applyNumberFormat="1" applyFont="1" applyFill="1" applyBorder="1" applyAlignment="1" applyProtection="1">
      <alignment vertical="top"/>
      <protection/>
    </xf>
    <xf numFmtId="0" fontId="8" fillId="0" borderId="16"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2" fontId="8" fillId="0" borderId="0" xfId="0" applyNumberFormat="1" applyFont="1" applyFill="1" applyBorder="1" applyAlignment="1" applyProtection="1">
      <alignment vertical="top"/>
      <protection/>
    </xf>
    <xf numFmtId="4" fontId="8" fillId="0" borderId="0" xfId="0" applyNumberFormat="1" applyFont="1" applyFill="1" applyBorder="1" applyAlignment="1">
      <alignment vertical="top"/>
    </xf>
    <xf numFmtId="4" fontId="9" fillId="0" borderId="0" xfId="59" applyNumberFormat="1" applyFont="1" applyFill="1" applyBorder="1" applyAlignment="1">
      <alignment horizontal="justify" vertical="top"/>
    </xf>
    <xf numFmtId="4" fontId="9" fillId="0" borderId="0" xfId="60" applyNumberFormat="1" applyFont="1" applyFill="1" applyBorder="1" applyAlignment="1">
      <alignment horizontal="right" vertical="justify"/>
    </xf>
    <xf numFmtId="4" fontId="1" fillId="0" borderId="13" xfId="0" applyNumberFormat="1" applyFont="1" applyFill="1" applyBorder="1" applyAlignment="1">
      <alignment horizontal="right" vertical="justify"/>
    </xf>
    <xf numFmtId="4" fontId="1" fillId="0" borderId="13" xfId="0" applyNumberFormat="1" applyFont="1" applyFill="1" applyBorder="1" applyAlignment="1">
      <alignment horizontal="center" vertical="justify"/>
    </xf>
    <xf numFmtId="14" fontId="8" fillId="0" borderId="13" xfId="64" applyNumberFormat="1" applyFont="1" applyFill="1" applyBorder="1" applyAlignment="1">
      <alignment horizontal="justify" vertical="justify"/>
    </xf>
    <xf numFmtId="4" fontId="1" fillId="0" borderId="0" xfId="0" applyNumberFormat="1" applyFont="1" applyFill="1" applyAlignment="1">
      <alignment horizontal="right" vertical="justify"/>
    </xf>
    <xf numFmtId="4" fontId="3" fillId="0" borderId="0" xfId="44" applyNumberFormat="1" applyFont="1" applyFill="1" applyAlignment="1">
      <alignment horizontal="justify" vertical="top"/>
    </xf>
    <xf numFmtId="4" fontId="3" fillId="0" borderId="0" xfId="47" applyNumberFormat="1" applyFont="1" applyFill="1" applyAlignment="1">
      <alignment horizontal="justify" vertical="top"/>
    </xf>
    <xf numFmtId="4" fontId="3" fillId="0" borderId="0" xfId="47" applyNumberFormat="1" applyFont="1" applyFill="1" applyAlignment="1">
      <alignment horizontal="right" vertical="justify"/>
    </xf>
    <xf numFmtId="4" fontId="3" fillId="0" borderId="0" xfId="47" applyNumberFormat="1" applyFont="1" applyFill="1" applyAlignment="1">
      <alignment horizontal="justify" vertical="justify"/>
    </xf>
    <xf numFmtId="4" fontId="1" fillId="0" borderId="0" xfId="0" applyNumberFormat="1" applyFont="1" applyFill="1" applyBorder="1" applyAlignment="1">
      <alignment horizontal="right" vertical="justify"/>
    </xf>
    <xf numFmtId="4" fontId="3" fillId="0" borderId="0" xfId="0" applyNumberFormat="1" applyFont="1" applyFill="1" applyAlignment="1">
      <alignment horizontal="justify" vertical="top"/>
    </xf>
    <xf numFmtId="4" fontId="3" fillId="0" borderId="0" xfId="0" applyNumberFormat="1" applyFont="1" applyFill="1" applyBorder="1" applyAlignment="1">
      <alignment horizontal="justify" vertical="top"/>
    </xf>
    <xf numFmtId="4" fontId="3" fillId="0" borderId="18" xfId="0" applyNumberFormat="1" applyFont="1" applyFill="1" applyBorder="1" applyAlignment="1">
      <alignment horizontal="justify" vertical="top"/>
    </xf>
    <xf numFmtId="4" fontId="3" fillId="0" borderId="0" xfId="52" applyNumberFormat="1" applyFont="1" applyFill="1" applyBorder="1" applyAlignment="1">
      <alignment horizontal="justify" vertical="top" wrapText="1"/>
    </xf>
    <xf numFmtId="4" fontId="3" fillId="0" borderId="13" xfId="0" applyNumberFormat="1" applyFont="1" applyFill="1" applyBorder="1" applyAlignment="1">
      <alignment horizontal="justify" vertical="top"/>
    </xf>
    <xf numFmtId="4" fontId="3" fillId="0" borderId="0" xfId="54" applyNumberFormat="1" applyFont="1" applyFill="1" applyBorder="1" applyAlignment="1">
      <alignment horizontal="justify" vertical="top"/>
    </xf>
    <xf numFmtId="0" fontId="7" fillId="0" borderId="0" xfId="0" applyFont="1" applyFill="1" applyBorder="1" applyAlignment="1">
      <alignment horizontal="justify" vertical="justify"/>
    </xf>
    <xf numFmtId="0" fontId="1" fillId="0" borderId="0" xfId="0" applyFont="1" applyFill="1" applyBorder="1" applyAlignment="1">
      <alignment horizontal="right" vertical="justify"/>
    </xf>
    <xf numFmtId="4" fontId="3" fillId="0" borderId="0" xfId="55" applyNumberFormat="1" applyFont="1" applyFill="1" applyBorder="1" applyAlignment="1">
      <alignment horizontal="justify" vertical="justify"/>
    </xf>
    <xf numFmtId="4" fontId="3" fillId="0" borderId="0" xfId="56" applyNumberFormat="1" applyFont="1" applyFill="1" applyBorder="1" applyAlignment="1">
      <alignment horizontal="justify" vertical="top"/>
    </xf>
    <xf numFmtId="4" fontId="3" fillId="0" borderId="0" xfId="0" applyNumberFormat="1" applyFont="1" applyFill="1" applyBorder="1" applyAlignment="1">
      <alignment horizontal="justify" vertical="top" wrapText="1"/>
    </xf>
    <xf numFmtId="0" fontId="5" fillId="0" borderId="0" xfId="0" applyFont="1" applyFill="1" applyAlignment="1">
      <alignment horizontal="justify" vertical="justify"/>
    </xf>
    <xf numFmtId="0" fontId="5" fillId="0" borderId="0" xfId="0" applyFont="1" applyFill="1" applyAlignment="1">
      <alignment horizontal="justify" vertical="top" wrapText="1"/>
    </xf>
    <xf numFmtId="2" fontId="31" fillId="0" borderId="0" xfId="0" applyNumberFormat="1" applyFont="1" applyFill="1" applyAlignment="1">
      <alignment horizontal="right" vertical="justify"/>
    </xf>
    <xf numFmtId="4" fontId="5" fillId="0" borderId="0" xfId="0" applyNumberFormat="1" applyFont="1" applyFill="1" applyAlignment="1">
      <alignment horizontal="right" vertical="justify"/>
    </xf>
    <xf numFmtId="0" fontId="5" fillId="0" borderId="0" xfId="0" applyFont="1" applyFill="1" applyAlignment="1">
      <alignment horizontal="justify" vertical="top"/>
    </xf>
    <xf numFmtId="0" fontId="31" fillId="0" borderId="0" xfId="0" applyFont="1" applyFill="1" applyBorder="1" applyAlignment="1">
      <alignment horizontal="justify" vertical="justify"/>
    </xf>
    <xf numFmtId="0" fontId="31" fillId="0" borderId="18" xfId="0" applyFont="1" applyFill="1" applyBorder="1" applyAlignment="1">
      <alignment horizontal="justify" vertical="top"/>
    </xf>
    <xf numFmtId="2" fontId="31" fillId="0" borderId="18" xfId="0" applyNumberFormat="1" applyFont="1" applyFill="1" applyBorder="1" applyAlignment="1">
      <alignment horizontal="right" vertical="justify"/>
    </xf>
    <xf numFmtId="4" fontId="31" fillId="0" borderId="18" xfId="0" applyNumberFormat="1" applyFont="1" applyFill="1" applyBorder="1" applyAlignment="1">
      <alignment horizontal="justify" vertical="justify"/>
    </xf>
    <xf numFmtId="0" fontId="31" fillId="0" borderId="0" xfId="0" applyFont="1" applyFill="1" applyAlignment="1">
      <alignment horizontal="justify" vertical="justify"/>
    </xf>
    <xf numFmtId="2" fontId="31" fillId="0" borderId="17" xfId="0" applyNumberFormat="1" applyFont="1" applyFill="1" applyBorder="1" applyAlignment="1">
      <alignment horizontal="right" vertical="justify"/>
    </xf>
    <xf numFmtId="4" fontId="31" fillId="0" borderId="17" xfId="0" applyNumberFormat="1" applyFont="1" applyFill="1" applyBorder="1" applyAlignment="1">
      <alignment horizontal="justify" vertical="justify"/>
    </xf>
    <xf numFmtId="2" fontId="31" fillId="0" borderId="0" xfId="0" applyNumberFormat="1" applyFont="1" applyFill="1" applyBorder="1" applyAlignment="1">
      <alignment horizontal="right" vertical="justify"/>
    </xf>
    <xf numFmtId="4" fontId="31" fillId="0" borderId="0" xfId="0" applyNumberFormat="1" applyFont="1" applyFill="1" applyBorder="1" applyAlignment="1">
      <alignment horizontal="justify" vertical="justify"/>
    </xf>
    <xf numFmtId="4" fontId="5" fillId="0" borderId="16" xfId="0" applyNumberFormat="1" applyFont="1" applyFill="1" applyBorder="1" applyAlignment="1">
      <alignment horizontal="justify" vertical="justify"/>
    </xf>
    <xf numFmtId="0" fontId="5" fillId="0" borderId="0" xfId="0" applyFont="1" applyFill="1" applyBorder="1" applyAlignment="1">
      <alignment horizontal="justify" vertical="top"/>
    </xf>
    <xf numFmtId="4" fontId="5" fillId="0" borderId="0" xfId="0" applyNumberFormat="1" applyFont="1" applyFill="1" applyBorder="1" applyAlignment="1">
      <alignment horizontal="right" vertical="justify"/>
    </xf>
    <xf numFmtId="2" fontId="1" fillId="0" borderId="13" xfId="0" applyNumberFormat="1" applyFont="1" applyFill="1" applyBorder="1" applyAlignment="1">
      <alignment horizontal="center" vertical="justify"/>
    </xf>
    <xf numFmtId="0" fontId="7" fillId="0" borderId="0" xfId="0" applyFont="1" applyFill="1" applyAlignment="1">
      <alignment horizontal="justify" vertical="justify"/>
    </xf>
    <xf numFmtId="0" fontId="7" fillId="0" borderId="0" xfId="0" applyFont="1" applyFill="1" applyAlignment="1">
      <alignment horizontal="justify" vertical="top"/>
    </xf>
    <xf numFmtId="2" fontId="1" fillId="0" borderId="0" xfId="0" applyNumberFormat="1" applyFont="1" applyFill="1" applyAlignment="1">
      <alignment horizontal="right" vertical="justify"/>
    </xf>
    <xf numFmtId="4" fontId="7" fillId="0" borderId="0" xfId="0" applyNumberFormat="1" applyFont="1" applyFill="1" applyAlignment="1">
      <alignment horizontal="right" vertical="justify"/>
    </xf>
    <xf numFmtId="2" fontId="1" fillId="0" borderId="13" xfId="0" applyNumberFormat="1" applyFont="1" applyFill="1" applyBorder="1" applyAlignment="1">
      <alignment horizontal="right" vertical="justify"/>
    </xf>
    <xf numFmtId="0" fontId="7" fillId="0" borderId="0" xfId="0" applyFont="1" applyFill="1" applyBorder="1" applyAlignment="1">
      <alignment horizontal="justify" vertical="top"/>
    </xf>
    <xf numFmtId="2" fontId="1" fillId="0" borderId="0" xfId="0" applyNumberFormat="1" applyFont="1" applyFill="1" applyBorder="1" applyAlignment="1">
      <alignment horizontal="right" vertical="justify"/>
    </xf>
    <xf numFmtId="4" fontId="7" fillId="0" borderId="0" xfId="0" applyNumberFormat="1" applyFont="1" applyFill="1" applyBorder="1" applyAlignment="1">
      <alignment horizontal="right" vertical="justify"/>
    </xf>
    <xf numFmtId="4" fontId="31" fillId="0" borderId="16" xfId="0" applyNumberFormat="1" applyFont="1" applyFill="1" applyBorder="1" applyAlignment="1">
      <alignment horizontal="right" vertical="justify"/>
    </xf>
    <xf numFmtId="0" fontId="1" fillId="0" borderId="13" xfId="0" applyFont="1" applyFill="1" applyBorder="1" applyAlignment="1">
      <alignment horizontal="justify" vertical="top"/>
    </xf>
    <xf numFmtId="0" fontId="1" fillId="0" borderId="0" xfId="0" applyFont="1" applyFill="1" applyAlignment="1">
      <alignment horizontal="justify" vertical="top"/>
    </xf>
    <xf numFmtId="0" fontId="1" fillId="0" borderId="0" xfId="0" applyFont="1" applyFill="1" applyBorder="1" applyAlignment="1">
      <alignment horizontal="justify" vertical="top"/>
    </xf>
    <xf numFmtId="0" fontId="1" fillId="0" borderId="0" xfId="0" applyFont="1" applyFill="1" applyBorder="1" applyAlignment="1">
      <alignment horizontal="justify" vertical="top" wrapText="1"/>
    </xf>
    <xf numFmtId="16" fontId="7" fillId="0" borderId="0" xfId="0" applyNumberFormat="1" applyFont="1" applyFill="1" applyAlignment="1">
      <alignment horizontal="justify" vertical="justify"/>
    </xf>
    <xf numFmtId="2" fontId="7" fillId="0" borderId="0" xfId="0" applyNumberFormat="1" applyFont="1" applyFill="1" applyAlignment="1">
      <alignment horizontal="justify" vertical="justify"/>
    </xf>
    <xf numFmtId="0" fontId="5" fillId="0" borderId="13" xfId="0" applyFont="1" applyFill="1" applyBorder="1" applyAlignment="1">
      <alignment horizontal="justify" vertical="justify"/>
    </xf>
    <xf numFmtId="4" fontId="8" fillId="0" borderId="13" xfId="0" applyNumberFormat="1" applyFont="1" applyFill="1" applyBorder="1" applyAlignment="1">
      <alignment horizontal="justify" vertical="top"/>
    </xf>
    <xf numFmtId="0" fontId="68" fillId="0" borderId="0" xfId="0" applyFont="1" applyFill="1" applyBorder="1" applyAlignment="1">
      <alignment horizontal="justify" vertical="top"/>
    </xf>
    <xf numFmtId="0" fontId="7" fillId="0" borderId="13" xfId="0" applyFont="1" applyFill="1" applyBorder="1" applyAlignment="1">
      <alignment horizontal="justify" vertical="top"/>
    </xf>
    <xf numFmtId="4" fontId="3" fillId="0" borderId="0" xfId="0" applyNumberFormat="1" applyFont="1" applyFill="1" applyAlignment="1">
      <alignment horizontal="right" vertical="justify"/>
    </xf>
    <xf numFmtId="0" fontId="7" fillId="0" borderId="0" xfId="0" applyFont="1" applyFill="1" applyAlignment="1">
      <alignment vertical="justify"/>
    </xf>
    <xf numFmtId="0" fontId="3" fillId="0" borderId="0" xfId="0" applyFont="1" applyFill="1" applyBorder="1" applyAlignment="1">
      <alignment horizontal="justify" vertical="top"/>
    </xf>
    <xf numFmtId="0" fontId="1" fillId="0" borderId="0" xfId="0" applyFont="1" applyFill="1" applyAlignment="1">
      <alignment horizontal="right" vertical="justify"/>
    </xf>
    <xf numFmtId="0" fontId="3" fillId="0" borderId="0" xfId="0" applyFont="1" applyFill="1" applyBorder="1" applyAlignment="1">
      <alignment horizontal="right" vertical="justify"/>
    </xf>
    <xf numFmtId="4" fontId="3" fillId="0" borderId="0" xfId="0" applyNumberFormat="1" applyFont="1" applyFill="1" applyBorder="1" applyAlignment="1">
      <alignment horizontal="right" vertical="justify"/>
    </xf>
    <xf numFmtId="0" fontId="3" fillId="0" borderId="0" xfId="0" applyFont="1" applyFill="1" applyAlignment="1">
      <alignment horizontal="justify" vertical="top"/>
    </xf>
    <xf numFmtId="170" fontId="3" fillId="0" borderId="0" xfId="0" applyNumberFormat="1" applyFont="1" applyFill="1" applyBorder="1" applyAlignment="1">
      <alignment horizontal="justify" vertical="top"/>
    </xf>
    <xf numFmtId="170" fontId="3" fillId="0" borderId="0" xfId="0" applyNumberFormat="1" applyFont="1" applyFill="1" applyAlignment="1">
      <alignment horizontal="justify" vertical="top"/>
    </xf>
    <xf numFmtId="170" fontId="3" fillId="0" borderId="0" xfId="0" applyNumberFormat="1" applyFont="1" applyFill="1" applyBorder="1" applyAlignment="1">
      <alignment horizontal="left" vertical="top"/>
    </xf>
    <xf numFmtId="0" fontId="2" fillId="0" borderId="0" xfId="53" applyFont="1" applyFill="1" applyBorder="1" applyAlignment="1">
      <alignment horizontal="justify" vertical="justify"/>
    </xf>
    <xf numFmtId="0" fontId="5" fillId="0" borderId="0" xfId="0" applyFont="1" applyAlignment="1" applyProtection="1">
      <alignment/>
      <protection/>
    </xf>
    <xf numFmtId="1" fontId="9" fillId="0" borderId="0" xfId="0" applyNumberFormat="1" applyFont="1" applyAlignment="1" applyProtection="1">
      <alignment horizontal="right"/>
      <protection/>
    </xf>
    <xf numFmtId="1" fontId="2" fillId="0" borderId="0" xfId="0" applyNumberFormat="1" applyFont="1" applyAlignment="1" applyProtection="1">
      <alignment horizontal="left"/>
      <protection/>
    </xf>
    <xf numFmtId="4" fontId="9" fillId="0" borderId="0" xfId="0" applyNumberFormat="1" applyFont="1" applyAlignment="1" applyProtection="1">
      <alignment/>
      <protection/>
    </xf>
    <xf numFmtId="1" fontId="2" fillId="0" borderId="0" xfId="65" applyNumberFormat="1" applyFont="1" applyAlignment="1" applyProtection="1">
      <alignment horizontal="left"/>
      <protection/>
    </xf>
    <xf numFmtId="1" fontId="8" fillId="0" borderId="0" xfId="0" applyNumberFormat="1" applyFont="1" applyAlignment="1" applyProtection="1">
      <alignment horizontal="left"/>
      <protection/>
    </xf>
    <xf numFmtId="4" fontId="2" fillId="0" borderId="0" xfId="65" applyNumberFormat="1" applyFont="1" applyAlignment="1" applyProtection="1">
      <alignment horizontal="left"/>
      <protection/>
    </xf>
    <xf numFmtId="1" fontId="3" fillId="0" borderId="0" xfId="0" applyNumberFormat="1" applyFont="1" applyAlignment="1" applyProtection="1">
      <alignment horizontal="right"/>
      <protection/>
    </xf>
    <xf numFmtId="4" fontId="3" fillId="0" borderId="0" xfId="0" applyNumberFormat="1" applyFont="1" applyAlignment="1" applyProtection="1">
      <alignment/>
      <protection/>
    </xf>
    <xf numFmtId="4" fontId="8" fillId="0" borderId="0" xfId="0" applyNumberFormat="1" applyFont="1" applyAlignment="1" applyProtection="1">
      <alignment horizontal="left"/>
      <protection/>
    </xf>
    <xf numFmtId="0" fontId="5" fillId="0" borderId="0" xfId="0" applyFont="1" applyAlignment="1" applyProtection="1">
      <alignment/>
      <protection/>
    </xf>
    <xf numFmtId="4" fontId="14" fillId="0" borderId="0" xfId="0" applyNumberFormat="1" applyFont="1" applyAlignment="1" applyProtection="1">
      <alignment horizontal="left"/>
      <protection/>
    </xf>
    <xf numFmtId="0" fontId="5" fillId="0" borderId="0" xfId="0" applyFont="1" applyAlignment="1" applyProtection="1">
      <alignment horizontal="right"/>
      <protection/>
    </xf>
    <xf numFmtId="4" fontId="8" fillId="0" borderId="0" xfId="0" applyNumberFormat="1" applyFont="1" applyAlignment="1" applyProtection="1">
      <alignment horizontal="center"/>
      <protection/>
    </xf>
    <xf numFmtId="4" fontId="14" fillId="0" borderId="0" xfId="0" applyNumberFormat="1" applyFont="1" applyAlignment="1" applyProtection="1">
      <alignment horizontal="center"/>
      <protection/>
    </xf>
    <xf numFmtId="0" fontId="9" fillId="0" borderId="0" xfId="0" applyFont="1" applyAlignment="1" applyProtection="1">
      <alignment horizontal="right"/>
      <protection/>
    </xf>
    <xf numFmtId="4" fontId="9" fillId="0" borderId="18" xfId="0" applyNumberFormat="1" applyFont="1" applyBorder="1" applyAlignment="1" applyProtection="1">
      <alignment horizontal="left" vertical="top"/>
      <protection/>
    </xf>
    <xf numFmtId="4" fontId="9" fillId="0" borderId="18" xfId="0" applyNumberFormat="1" applyFont="1" applyBorder="1" applyAlignment="1" applyProtection="1">
      <alignment/>
      <protection/>
    </xf>
    <xf numFmtId="2" fontId="32" fillId="0" borderId="18" xfId="0" applyNumberFormat="1" applyFont="1" applyBorder="1" applyAlignment="1" applyProtection="1">
      <alignment/>
      <protection/>
    </xf>
    <xf numFmtId="0" fontId="8" fillId="0" borderId="0" xfId="0" applyFont="1" applyAlignment="1" applyProtection="1">
      <alignment/>
      <protection/>
    </xf>
    <xf numFmtId="0" fontId="38" fillId="0" borderId="0" xfId="0" applyFont="1" applyAlignment="1" applyProtection="1">
      <alignment/>
      <protection/>
    </xf>
    <xf numFmtId="0" fontId="9" fillId="0" borderId="17" xfId="0" applyFont="1" applyBorder="1" applyAlignment="1" applyProtection="1">
      <alignment horizontal="right"/>
      <protection/>
    </xf>
    <xf numFmtId="4" fontId="9" fillId="0" borderId="17" xfId="0" applyNumberFormat="1" applyFont="1" applyBorder="1" applyAlignment="1" applyProtection="1">
      <alignment horizontal="left" vertical="top" wrapText="1"/>
      <protection/>
    </xf>
    <xf numFmtId="4" fontId="9" fillId="0" borderId="17" xfId="0" applyNumberFormat="1" applyFont="1" applyBorder="1" applyAlignment="1" applyProtection="1">
      <alignment/>
      <protection/>
    </xf>
    <xf numFmtId="2" fontId="32" fillId="0" borderId="17" xfId="0" applyNumberFormat="1" applyFont="1" applyBorder="1" applyAlignment="1" applyProtection="1">
      <alignment/>
      <protection/>
    </xf>
    <xf numFmtId="0" fontId="8" fillId="0" borderId="0" xfId="0" applyFont="1" applyBorder="1" applyAlignment="1" applyProtection="1">
      <alignment horizontal="right"/>
      <protection/>
    </xf>
    <xf numFmtId="4" fontId="8" fillId="0" borderId="0" xfId="0" applyNumberFormat="1" applyFont="1" applyBorder="1" applyAlignment="1" applyProtection="1">
      <alignment horizontal="left" vertical="top" wrapText="1"/>
      <protection/>
    </xf>
    <xf numFmtId="4" fontId="9" fillId="0" borderId="0" xfId="0" applyNumberFormat="1" applyFont="1" applyBorder="1" applyAlignment="1" applyProtection="1">
      <alignment/>
      <protection/>
    </xf>
    <xf numFmtId="2" fontId="32" fillId="0" borderId="0" xfId="0" applyNumberFormat="1" applyFont="1" applyBorder="1" applyAlignment="1" applyProtection="1">
      <alignment/>
      <protection/>
    </xf>
    <xf numFmtId="4" fontId="8" fillId="0" borderId="18" xfId="0" applyNumberFormat="1" applyFont="1" applyBorder="1" applyAlignment="1" applyProtection="1">
      <alignment horizontal="left" vertical="top"/>
      <protection/>
    </xf>
    <xf numFmtId="43" fontId="35" fillId="0" borderId="0" xfId="88" applyFont="1" applyAlignment="1" applyProtection="1">
      <alignment/>
      <protection/>
    </xf>
    <xf numFmtId="4" fontId="14" fillId="0" borderId="0" xfId="0" applyNumberFormat="1" applyFont="1" applyAlignment="1" applyProtection="1">
      <alignment horizontal="left" vertical="top" wrapText="1"/>
      <protection/>
    </xf>
    <xf numFmtId="4" fontId="29" fillId="0" borderId="0" xfId="0" applyNumberFormat="1" applyFont="1" applyAlignment="1" applyProtection="1">
      <alignment/>
      <protection/>
    </xf>
    <xf numFmtId="0" fontId="36" fillId="0" borderId="0" xfId="0" applyFont="1" applyAlignment="1" applyProtection="1">
      <alignment/>
      <protection/>
    </xf>
    <xf numFmtId="0" fontId="31" fillId="0" borderId="0" xfId="0" applyFont="1" applyAlignment="1" applyProtection="1">
      <alignment/>
      <protection/>
    </xf>
    <xf numFmtId="4" fontId="9" fillId="0" borderId="18" xfId="0" applyNumberFormat="1" applyFont="1" applyBorder="1" applyAlignment="1" applyProtection="1">
      <alignment horizontal="left" vertical="top" wrapText="1"/>
      <protection/>
    </xf>
    <xf numFmtId="4" fontId="9" fillId="0" borderId="18" xfId="0" applyNumberFormat="1" applyFont="1" applyBorder="1" applyAlignment="1" applyProtection="1">
      <alignment/>
      <protection/>
    </xf>
    <xf numFmtId="2" fontId="31" fillId="0" borderId="18" xfId="0" applyNumberFormat="1" applyFont="1" applyBorder="1" applyAlignment="1" applyProtection="1">
      <alignment/>
      <protection/>
    </xf>
    <xf numFmtId="4" fontId="9" fillId="0" borderId="0" xfId="0" applyNumberFormat="1" applyFont="1" applyAlignment="1" applyProtection="1">
      <alignment horizontal="left" vertical="top" wrapText="1"/>
      <protection/>
    </xf>
    <xf numFmtId="1" fontId="9" fillId="0" borderId="0" xfId="0" applyNumberFormat="1" applyFont="1" applyAlignment="1" applyProtection="1">
      <alignment/>
      <protection/>
    </xf>
    <xf numFmtId="4" fontId="9" fillId="0" borderId="0" xfId="0" applyNumberFormat="1" applyFont="1" applyAlignment="1" applyProtection="1">
      <alignment/>
      <protection/>
    </xf>
    <xf numFmtId="2" fontId="31" fillId="0" borderId="0" xfId="0" applyNumberFormat="1" applyFont="1" applyAlignment="1" applyProtection="1">
      <alignment/>
      <protection/>
    </xf>
    <xf numFmtId="4" fontId="8" fillId="0" borderId="18" xfId="0" applyNumberFormat="1" applyFont="1" applyBorder="1" applyAlignment="1" applyProtection="1">
      <alignment horizontal="left" vertical="top" wrapText="1"/>
      <protection/>
    </xf>
    <xf numFmtId="4" fontId="8" fillId="0" borderId="18" xfId="0" applyNumberFormat="1" applyFont="1" applyBorder="1" applyAlignment="1" applyProtection="1">
      <alignment/>
      <protection/>
    </xf>
    <xf numFmtId="2" fontId="8" fillId="0" borderId="18" xfId="0" applyNumberFormat="1" applyFont="1" applyBorder="1" applyAlignment="1" applyProtection="1">
      <alignment/>
      <protection/>
    </xf>
    <xf numFmtId="4" fontId="14" fillId="0" borderId="16" xfId="0" applyNumberFormat="1" applyFont="1" applyBorder="1" applyAlignment="1" applyProtection="1">
      <alignment horizontal="left" vertical="top"/>
      <protection/>
    </xf>
    <xf numFmtId="4" fontId="14" fillId="0" borderId="16" xfId="0" applyNumberFormat="1" applyFont="1" applyBorder="1" applyAlignment="1" applyProtection="1">
      <alignment/>
      <protection/>
    </xf>
    <xf numFmtId="2" fontId="36" fillId="0" borderId="16" xfId="0" applyNumberFormat="1" applyFont="1" applyBorder="1" applyAlignment="1" applyProtection="1">
      <alignment/>
      <protection/>
    </xf>
    <xf numFmtId="4" fontId="3" fillId="0" borderId="0" xfId="0" applyNumberFormat="1" applyFont="1" applyAlignment="1" applyProtection="1">
      <alignment horizontal="left" vertical="top" wrapText="1"/>
      <protection/>
    </xf>
    <xf numFmtId="4" fontId="3" fillId="0" borderId="0" xfId="0" applyNumberFormat="1" applyFont="1" applyAlignment="1" applyProtection="1">
      <alignment/>
      <protection/>
    </xf>
    <xf numFmtId="1" fontId="9" fillId="0" borderId="18" xfId="0" applyNumberFormat="1" applyFont="1" applyBorder="1" applyAlignment="1" applyProtection="1">
      <alignment/>
      <protection locked="0"/>
    </xf>
    <xf numFmtId="49" fontId="2" fillId="0" borderId="0" xfId="65" applyNumberFormat="1" applyFont="1" applyAlignment="1" applyProtection="1">
      <alignment/>
      <protection/>
    </xf>
    <xf numFmtId="1" fontId="3" fillId="0" borderId="0" xfId="65" applyNumberFormat="1" applyFont="1" applyAlignment="1" applyProtection="1">
      <alignment horizontal="justify" vertical="top"/>
      <protection/>
    </xf>
    <xf numFmtId="165" fontId="8" fillId="0" borderId="0" xfId="0" applyNumberFormat="1" applyFont="1" applyAlignment="1" applyProtection="1">
      <alignment/>
      <protection/>
    </xf>
    <xf numFmtId="0" fontId="8" fillId="0" borderId="0" xfId="0" applyFont="1" applyAlignment="1" applyProtection="1">
      <alignment/>
      <protection/>
    </xf>
    <xf numFmtId="0" fontId="8" fillId="0" borderId="0" xfId="65" applyFont="1" applyAlignment="1" applyProtection="1">
      <alignment/>
      <protection/>
    </xf>
    <xf numFmtId="165" fontId="9" fillId="0" borderId="0" xfId="0" applyNumberFormat="1" applyFont="1" applyAlignment="1" applyProtection="1">
      <alignment/>
      <protection/>
    </xf>
    <xf numFmtId="4" fontId="3" fillId="0" borderId="0" xfId="65" applyNumberFormat="1" applyFont="1" applyAlignment="1" applyProtection="1">
      <alignment/>
      <protection/>
    </xf>
    <xf numFmtId="165" fontId="3" fillId="0" borderId="0" xfId="65" applyNumberFormat="1" applyFont="1" applyAlignment="1" applyProtection="1">
      <alignment/>
      <protection/>
    </xf>
    <xf numFmtId="165" fontId="3" fillId="0" borderId="0" xfId="65" applyNumberFormat="1" applyFont="1" applyAlignment="1" applyProtection="1">
      <alignment/>
      <protection/>
    </xf>
    <xf numFmtId="0" fontId="5" fillId="0" borderId="0" xfId="65" applyFont="1" applyAlignment="1" applyProtection="1">
      <alignment/>
      <protection/>
    </xf>
    <xf numFmtId="0" fontId="18" fillId="0" borderId="0" xfId="65" applyFont="1" applyAlignment="1" applyProtection="1">
      <alignment/>
      <protection/>
    </xf>
    <xf numFmtId="0" fontId="15" fillId="0" borderId="0" xfId="65" applyFont="1" applyAlignment="1" applyProtection="1">
      <alignment/>
      <protection/>
    </xf>
    <xf numFmtId="0" fontId="21" fillId="0" borderId="0" xfId="65" applyFont="1" applyAlignment="1" applyProtection="1">
      <alignment/>
      <protection/>
    </xf>
    <xf numFmtId="49" fontId="8" fillId="0" borderId="0" xfId="65" applyNumberFormat="1" applyFont="1" applyAlignment="1" applyProtection="1">
      <alignment vertical="top" wrapText="1"/>
      <protection/>
    </xf>
    <xf numFmtId="4" fontId="8" fillId="0" borderId="0" xfId="65" applyNumberFormat="1" applyFont="1" applyAlignment="1" applyProtection="1">
      <alignment vertical="top"/>
      <protection/>
    </xf>
    <xf numFmtId="4" fontId="8" fillId="0" borderId="0" xfId="65" applyNumberFormat="1" applyFont="1" applyProtection="1">
      <alignment/>
      <protection/>
    </xf>
    <xf numFmtId="165" fontId="8" fillId="0" borderId="0" xfId="65" applyNumberFormat="1" applyFont="1" applyProtection="1">
      <alignment/>
      <protection/>
    </xf>
    <xf numFmtId="0" fontId="0" fillId="0" borderId="0" xfId="0" applyAlignment="1" applyProtection="1">
      <alignment/>
      <protection/>
    </xf>
    <xf numFmtId="0" fontId="5" fillId="0" borderId="0" xfId="65" applyFont="1" applyProtection="1">
      <alignment/>
      <protection/>
    </xf>
    <xf numFmtId="0" fontId="21" fillId="0" borderId="0" xfId="65" applyFont="1" applyProtection="1">
      <alignment/>
      <protection/>
    </xf>
    <xf numFmtId="165" fontId="2" fillId="0" borderId="0" xfId="65" applyNumberFormat="1" applyFont="1" applyProtection="1">
      <alignment/>
      <protection/>
    </xf>
    <xf numFmtId="4" fontId="8" fillId="0" borderId="0" xfId="65" applyNumberFormat="1" applyFont="1" applyAlignment="1" applyProtection="1">
      <alignment horizontal="justify" vertical="top"/>
      <protection/>
    </xf>
    <xf numFmtId="4" fontId="9" fillId="0" borderId="0" xfId="65" applyNumberFormat="1" applyFont="1" applyAlignment="1" applyProtection="1">
      <alignment horizontal="justify" vertical="top" wrapText="1"/>
      <protection/>
    </xf>
    <xf numFmtId="4" fontId="9" fillId="0" borderId="0" xfId="65" applyNumberFormat="1" applyFont="1" applyProtection="1">
      <alignment/>
      <protection/>
    </xf>
    <xf numFmtId="165" fontId="9" fillId="0" borderId="0" xfId="65" applyNumberFormat="1" applyFont="1" applyProtection="1">
      <alignment/>
      <protection/>
    </xf>
    <xf numFmtId="165" fontId="3" fillId="0" borderId="0" xfId="65" applyNumberFormat="1" applyFont="1" applyProtection="1">
      <alignment/>
      <protection/>
    </xf>
    <xf numFmtId="49" fontId="9" fillId="0" borderId="0" xfId="65" applyNumberFormat="1" applyFont="1" applyAlignment="1" applyProtection="1">
      <alignment vertical="top" wrapText="1"/>
      <protection/>
    </xf>
    <xf numFmtId="4" fontId="9" fillId="0" borderId="18" xfId="65" applyNumberFormat="1" applyFont="1" applyBorder="1" applyAlignment="1" applyProtection="1">
      <alignment horizontal="justify" vertical="top" wrapText="1"/>
      <protection/>
    </xf>
    <xf numFmtId="4" fontId="9" fillId="0" borderId="18" xfId="65" applyNumberFormat="1" applyFont="1" applyBorder="1" applyProtection="1">
      <alignment/>
      <protection/>
    </xf>
    <xf numFmtId="2" fontId="9" fillId="0" borderId="18" xfId="65" applyNumberFormat="1" applyFont="1" applyBorder="1" applyProtection="1">
      <alignment/>
      <protection/>
    </xf>
    <xf numFmtId="0" fontId="5" fillId="0" borderId="0" xfId="43" applyFont="1" applyProtection="1">
      <alignment/>
      <protection/>
    </xf>
    <xf numFmtId="0" fontId="21" fillId="0" borderId="0" xfId="43" applyFont="1" applyProtection="1">
      <alignment/>
      <protection/>
    </xf>
    <xf numFmtId="4" fontId="9" fillId="0" borderId="17" xfId="65" applyNumberFormat="1" applyFont="1" applyBorder="1" applyAlignment="1" applyProtection="1">
      <alignment horizontal="justify" vertical="top" wrapText="1"/>
      <protection/>
    </xf>
    <xf numFmtId="4" fontId="9" fillId="0" borderId="17" xfId="65" applyNumberFormat="1" applyFont="1" applyBorder="1" applyProtection="1">
      <alignment/>
      <protection/>
    </xf>
    <xf numFmtId="2" fontId="9" fillId="0" borderId="17" xfId="65" applyNumberFormat="1" applyFont="1" applyBorder="1" applyProtection="1">
      <alignment/>
      <protection/>
    </xf>
    <xf numFmtId="4" fontId="8" fillId="0" borderId="0" xfId="65" applyNumberFormat="1" applyFont="1" applyAlignment="1" applyProtection="1">
      <alignment horizontal="justify" vertical="top" wrapText="1"/>
      <protection/>
    </xf>
    <xf numFmtId="2" fontId="8" fillId="0" borderId="0" xfId="65" applyNumberFormat="1" applyFont="1" applyProtection="1">
      <alignment/>
      <protection/>
    </xf>
    <xf numFmtId="0" fontId="40" fillId="0" borderId="0" xfId="65" applyFont="1" applyBorder="1" applyProtection="1">
      <alignment/>
      <protection/>
    </xf>
    <xf numFmtId="0" fontId="21" fillId="0" borderId="0" xfId="65" applyFont="1" applyBorder="1" applyProtection="1">
      <alignment/>
      <protection/>
    </xf>
    <xf numFmtId="0" fontId="5" fillId="0" borderId="0" xfId="65" applyFont="1" applyBorder="1" applyProtection="1">
      <alignment/>
      <protection/>
    </xf>
    <xf numFmtId="165" fontId="8" fillId="0" borderId="0" xfId="65" applyNumberFormat="1" applyFont="1" applyBorder="1" applyProtection="1">
      <alignment/>
      <protection/>
    </xf>
    <xf numFmtId="4" fontId="8" fillId="0" borderId="16" xfId="65" applyNumberFormat="1" applyFont="1" applyBorder="1" applyAlignment="1" applyProtection="1">
      <alignment horizontal="justify" vertical="top" wrapText="1"/>
      <protection/>
    </xf>
    <xf numFmtId="4" fontId="8" fillId="0" borderId="16" xfId="65" applyNumberFormat="1" applyFont="1" applyBorder="1" applyProtection="1">
      <alignment/>
      <protection/>
    </xf>
    <xf numFmtId="2" fontId="8" fillId="0" borderId="16" xfId="65" applyNumberFormat="1" applyFont="1" applyBorder="1" applyProtection="1">
      <alignment/>
      <protection/>
    </xf>
    <xf numFmtId="49" fontId="2" fillId="0" borderId="0" xfId="65" applyNumberFormat="1" applyFont="1" applyAlignment="1" applyProtection="1">
      <alignment vertical="top" wrapText="1"/>
      <protection/>
    </xf>
    <xf numFmtId="4" fontId="3" fillId="0" borderId="0" xfId="65" applyNumberFormat="1" applyFont="1" applyAlignment="1" applyProtection="1">
      <alignment horizontal="justify" vertical="top" wrapText="1"/>
      <protection/>
    </xf>
    <xf numFmtId="4" fontId="3" fillId="0" borderId="0" xfId="65" applyNumberFormat="1" applyFont="1" applyProtection="1">
      <alignment/>
      <protection/>
    </xf>
    <xf numFmtId="165" fontId="3" fillId="0" borderId="0" xfId="65" applyNumberFormat="1" applyFont="1" applyProtection="1">
      <alignment/>
      <protection/>
    </xf>
    <xf numFmtId="165" fontId="3" fillId="0" borderId="0" xfId="65" applyNumberFormat="1" applyFont="1" applyBorder="1" applyProtection="1">
      <alignment/>
      <protection/>
    </xf>
    <xf numFmtId="4" fontId="3" fillId="0" borderId="0" xfId="65" applyNumberFormat="1" applyFont="1" applyFill="1" applyAlignment="1" applyProtection="1">
      <alignment horizontal="justify" vertical="top" wrapText="1"/>
      <protection/>
    </xf>
    <xf numFmtId="4" fontId="3" fillId="0" borderId="0" xfId="65" applyNumberFormat="1" applyFont="1" applyAlignment="1" applyProtection="1">
      <alignment horizontal="left" vertical="top" wrapText="1"/>
      <protection/>
    </xf>
    <xf numFmtId="4" fontId="3" fillId="0" borderId="0" xfId="65" applyNumberFormat="1" applyFont="1" applyFill="1" applyAlignment="1" applyProtection="1">
      <alignment horizontal="left" vertical="top" wrapText="1"/>
      <protection/>
    </xf>
    <xf numFmtId="49" fontId="5" fillId="0" borderId="13" xfId="43" applyNumberFormat="1" applyFont="1" applyBorder="1" applyAlignment="1" applyProtection="1">
      <alignment/>
      <protection/>
    </xf>
    <xf numFmtId="0" fontId="8" fillId="0" borderId="13" xfId="43" applyFont="1" applyFill="1" applyBorder="1" applyAlignment="1" applyProtection="1">
      <alignment horizontal="justify" vertical="top"/>
      <protection/>
    </xf>
    <xf numFmtId="0" fontId="30" fillId="0" borderId="13" xfId="0" applyFont="1" applyFill="1" applyBorder="1" applyAlignment="1" applyProtection="1">
      <alignment horizontal="center"/>
      <protection/>
    </xf>
    <xf numFmtId="4" fontId="30" fillId="0" borderId="13" xfId="0" applyNumberFormat="1" applyFont="1" applyFill="1" applyBorder="1" applyAlignment="1" applyProtection="1">
      <alignment horizontal="center"/>
      <protection/>
    </xf>
    <xf numFmtId="165" fontId="8" fillId="0" borderId="0" xfId="43" applyNumberFormat="1" applyFont="1" applyProtection="1">
      <alignment/>
      <protection/>
    </xf>
    <xf numFmtId="49" fontId="7" fillId="0" borderId="0" xfId="43" applyNumberFormat="1" applyFont="1" applyAlignment="1" applyProtection="1">
      <alignment/>
      <protection/>
    </xf>
    <xf numFmtId="0" fontId="8" fillId="0" borderId="0" xfId="43" applyFont="1" applyFill="1" applyAlignment="1" applyProtection="1">
      <alignment horizontal="justify" vertical="top"/>
      <protection/>
    </xf>
    <xf numFmtId="4" fontId="5" fillId="0" borderId="0" xfId="43" applyNumberFormat="1" applyFont="1" applyProtection="1">
      <alignment/>
      <protection/>
    </xf>
    <xf numFmtId="49" fontId="7" fillId="0" borderId="0" xfId="43" applyNumberFormat="1" applyFont="1" applyAlignment="1" applyProtection="1">
      <alignment vertical="top"/>
      <protection/>
    </xf>
    <xf numFmtId="0" fontId="3" fillId="0" borderId="0" xfId="43" applyFont="1" applyFill="1" applyAlignment="1" applyProtection="1">
      <alignment horizontal="justify" vertical="top" wrapText="1"/>
      <protection/>
    </xf>
    <xf numFmtId="4" fontId="8" fillId="0" borderId="0" xfId="43" applyNumberFormat="1" applyFont="1" applyFill="1" applyProtection="1">
      <alignment/>
      <protection/>
    </xf>
    <xf numFmtId="165" fontId="8" fillId="0" borderId="0" xfId="43" applyNumberFormat="1" applyFont="1" applyFill="1" applyProtection="1">
      <alignment/>
      <protection/>
    </xf>
    <xf numFmtId="0" fontId="10" fillId="0" borderId="0" xfId="43" applyFont="1" applyProtection="1">
      <alignment/>
      <protection/>
    </xf>
    <xf numFmtId="0" fontId="22" fillId="0" borderId="0" xfId="43" applyFont="1" applyProtection="1">
      <alignment/>
      <protection/>
    </xf>
    <xf numFmtId="49" fontId="10" fillId="0" borderId="0" xfId="43" applyNumberFormat="1" applyFont="1" applyAlignment="1" applyProtection="1">
      <alignment vertical="top"/>
      <protection/>
    </xf>
    <xf numFmtId="0" fontId="3" fillId="0" borderId="0" xfId="43" applyFont="1" applyAlignment="1" applyProtection="1">
      <alignment horizontal="justify" vertical="top" wrapText="1"/>
      <protection/>
    </xf>
    <xf numFmtId="4" fontId="13" fillId="0" borderId="0" xfId="43" applyNumberFormat="1" applyFont="1" applyProtection="1">
      <alignment/>
      <protection/>
    </xf>
    <xf numFmtId="165" fontId="13" fillId="0" borderId="0" xfId="43" applyNumberFormat="1" applyFont="1" applyProtection="1">
      <alignment/>
      <protection/>
    </xf>
    <xf numFmtId="165" fontId="13" fillId="0" borderId="0" xfId="43" applyNumberFormat="1" applyFont="1" applyProtection="1">
      <alignment/>
      <protection/>
    </xf>
    <xf numFmtId="0" fontId="3" fillId="0" borderId="13" xfId="65" applyFont="1" applyBorder="1" applyAlignment="1" applyProtection="1">
      <alignment horizontal="justify" vertical="top" wrapText="1"/>
      <protection/>
    </xf>
    <xf numFmtId="4" fontId="3" fillId="0" borderId="13" xfId="65" applyNumberFormat="1" applyFont="1" applyBorder="1" applyProtection="1">
      <alignment/>
      <protection/>
    </xf>
    <xf numFmtId="2" fontId="3" fillId="0" borderId="13" xfId="65" applyNumberFormat="1" applyFont="1" applyBorder="1" applyProtection="1">
      <alignment/>
      <protection/>
    </xf>
    <xf numFmtId="0" fontId="2" fillId="0" borderId="0" xfId="43" applyFont="1" applyAlignment="1" applyProtection="1">
      <alignment horizontal="justify" vertical="top"/>
      <protection/>
    </xf>
    <xf numFmtId="4" fontId="8" fillId="0" borderId="0" xfId="43" applyNumberFormat="1" applyFont="1" applyProtection="1">
      <alignment/>
      <protection/>
    </xf>
    <xf numFmtId="2" fontId="8" fillId="0" borderId="0" xfId="43" applyNumberFormat="1" applyFont="1" applyProtection="1">
      <alignment/>
      <protection/>
    </xf>
    <xf numFmtId="0" fontId="3" fillId="0" borderId="0" xfId="65" applyFont="1" applyAlignment="1" applyProtection="1">
      <alignment horizontal="justify" vertical="top" wrapText="1"/>
      <protection/>
    </xf>
    <xf numFmtId="2" fontId="3" fillId="0" borderId="0" xfId="65" applyNumberFormat="1" applyFont="1" applyProtection="1">
      <alignment/>
      <protection/>
    </xf>
    <xf numFmtId="0" fontId="12" fillId="0" borderId="0" xfId="43" applyFont="1" applyProtection="1">
      <alignment/>
      <protection/>
    </xf>
    <xf numFmtId="0" fontId="23" fillId="0" borderId="0" xfId="43" applyFont="1" applyProtection="1">
      <alignment/>
      <protection/>
    </xf>
    <xf numFmtId="49" fontId="10" fillId="0" borderId="0" xfId="43" applyNumberFormat="1" applyFont="1" applyAlignment="1" applyProtection="1">
      <alignment/>
      <protection/>
    </xf>
    <xf numFmtId="4" fontId="11" fillId="0" borderId="0" xfId="65" applyNumberFormat="1" applyFont="1" applyProtection="1">
      <alignment/>
      <protection/>
    </xf>
    <xf numFmtId="2" fontId="11" fillId="0" borderId="0" xfId="65" applyNumberFormat="1" applyFont="1" applyProtection="1">
      <alignment/>
      <protection/>
    </xf>
    <xf numFmtId="165" fontId="11" fillId="0" borderId="0" xfId="65" applyNumberFormat="1" applyFont="1" applyProtection="1">
      <alignment/>
      <protection/>
    </xf>
    <xf numFmtId="0" fontId="3" fillId="0" borderId="0" xfId="65" applyFont="1" applyFill="1" applyAlignment="1" applyProtection="1">
      <alignment horizontal="justify" vertical="top" wrapText="1"/>
      <protection/>
    </xf>
    <xf numFmtId="0" fontId="3" fillId="0" borderId="13" xfId="65" applyFont="1" applyFill="1" applyBorder="1" applyAlignment="1" applyProtection="1">
      <alignment horizontal="justify" vertical="top" wrapText="1"/>
      <protection/>
    </xf>
    <xf numFmtId="0" fontId="30" fillId="0" borderId="0" xfId="0" applyFont="1" applyBorder="1" applyAlignment="1" applyProtection="1">
      <alignment horizontal="right"/>
      <protection/>
    </xf>
    <xf numFmtId="4" fontId="30" fillId="0" borderId="0" xfId="0" applyNumberFormat="1" applyFont="1" applyBorder="1" applyAlignment="1" applyProtection="1">
      <alignment horizontal="right"/>
      <protection/>
    </xf>
    <xf numFmtId="2" fontId="30" fillId="0" borderId="0" xfId="0" applyNumberFormat="1" applyFont="1" applyBorder="1" applyAlignment="1" applyProtection="1">
      <alignment horizontal="right"/>
      <protection/>
    </xf>
    <xf numFmtId="3" fontId="7" fillId="0" borderId="0" xfId="0" applyNumberFormat="1" applyFont="1" applyFill="1" applyAlignment="1" applyProtection="1">
      <alignment horizontal="justify" vertical="justify"/>
      <protection/>
    </xf>
    <xf numFmtId="4" fontId="3" fillId="0" borderId="18" xfId="48" applyNumberFormat="1" applyFont="1" applyFill="1" applyBorder="1" applyAlignment="1" applyProtection="1">
      <alignment horizontal="justify" vertical="top"/>
      <protection/>
    </xf>
    <xf numFmtId="2" fontId="1" fillId="0" borderId="0" xfId="0" applyNumberFormat="1" applyFont="1" applyFill="1" applyAlignment="1" applyProtection="1">
      <alignment horizontal="right" vertical="justify"/>
      <protection/>
    </xf>
    <xf numFmtId="4" fontId="7" fillId="0" borderId="0" xfId="0" applyNumberFormat="1" applyFont="1" applyFill="1" applyAlignment="1" applyProtection="1">
      <alignment horizontal="right" vertical="justify"/>
      <protection/>
    </xf>
    <xf numFmtId="4" fontId="1" fillId="0" borderId="0" xfId="0" applyNumberFormat="1" applyFont="1" applyFill="1" applyAlignment="1" applyProtection="1">
      <alignment horizontal="right" vertical="justify"/>
      <protection/>
    </xf>
    <xf numFmtId="4" fontId="3" fillId="0" borderId="0" xfId="52" applyNumberFormat="1" applyFont="1" applyFill="1" applyBorder="1" applyAlignment="1" applyProtection="1">
      <alignment horizontal="justify" vertical="justify" wrapText="1"/>
      <protection/>
    </xf>
    <xf numFmtId="4" fontId="3" fillId="0" borderId="0" xfId="52" applyNumberFormat="1" applyFont="1" applyFill="1" applyBorder="1" applyAlignment="1" applyProtection="1">
      <alignment horizontal="justify" vertical="justify"/>
      <protection/>
    </xf>
    <xf numFmtId="0" fontId="7" fillId="0" borderId="0" xfId="0" applyFont="1" applyFill="1" applyBorder="1" applyAlignment="1" applyProtection="1">
      <alignment horizontal="justify" vertical="justify"/>
      <protection/>
    </xf>
    <xf numFmtId="0" fontId="7" fillId="0" borderId="0" xfId="0" applyFont="1" applyFill="1" applyAlignment="1" applyProtection="1">
      <alignment horizontal="justify" vertical="justify"/>
      <protection/>
    </xf>
    <xf numFmtId="0" fontId="1" fillId="0" borderId="13" xfId="0" applyFont="1" applyFill="1" applyBorder="1" applyAlignment="1" applyProtection="1">
      <alignment horizontal="justify" vertical="top"/>
      <protection/>
    </xf>
    <xf numFmtId="2" fontId="1" fillId="0" borderId="13" xfId="0" applyNumberFormat="1" applyFont="1" applyFill="1" applyBorder="1" applyAlignment="1" applyProtection="1">
      <alignment horizontal="right" vertical="justify"/>
      <protection/>
    </xf>
    <xf numFmtId="4" fontId="1" fillId="0" borderId="13" xfId="0" applyNumberFormat="1" applyFont="1" applyFill="1" applyBorder="1" applyAlignment="1" applyProtection="1">
      <alignment horizontal="right" vertical="justify"/>
      <protection/>
    </xf>
    <xf numFmtId="0" fontId="1" fillId="0" borderId="0" xfId="0" applyFont="1" applyFill="1" applyBorder="1" applyAlignment="1" applyProtection="1">
      <alignment horizontal="justify" vertical="top"/>
      <protection/>
    </xf>
    <xf numFmtId="2" fontId="1" fillId="0" borderId="0" xfId="0" applyNumberFormat="1" applyFont="1" applyFill="1" applyBorder="1" applyAlignment="1" applyProtection="1">
      <alignment horizontal="right" vertical="justify"/>
      <protection/>
    </xf>
    <xf numFmtId="4" fontId="7" fillId="0" borderId="0" xfId="0" applyNumberFormat="1" applyFont="1" applyFill="1" applyBorder="1" applyAlignment="1" applyProtection="1">
      <alignment horizontal="right" vertical="justify"/>
      <protection/>
    </xf>
    <xf numFmtId="4" fontId="1" fillId="0" borderId="0" xfId="0" applyNumberFormat="1" applyFont="1" applyFill="1" applyBorder="1" applyAlignment="1" applyProtection="1">
      <alignment horizontal="right" vertical="justify"/>
      <protection/>
    </xf>
    <xf numFmtId="49" fontId="5" fillId="0" borderId="0" xfId="43" applyNumberFormat="1" applyFont="1" applyAlignment="1" applyProtection="1">
      <alignment/>
      <protection/>
    </xf>
    <xf numFmtId="0" fontId="8" fillId="0" borderId="16" xfId="65" applyFont="1" applyBorder="1" applyAlignment="1" applyProtection="1">
      <alignment horizontal="justify" vertical="top" wrapText="1"/>
      <protection/>
    </xf>
    <xf numFmtId="2" fontId="8" fillId="0" borderId="16" xfId="65" applyNumberFormat="1" applyFont="1" applyBorder="1" applyProtection="1">
      <alignment/>
      <protection/>
    </xf>
    <xf numFmtId="0" fontId="8" fillId="0" borderId="0" xfId="65" applyFont="1" applyAlignment="1" applyProtection="1">
      <alignment horizontal="justify" vertical="top" wrapText="1"/>
      <protection/>
    </xf>
    <xf numFmtId="165" fontId="8" fillId="0" borderId="0" xfId="65" applyNumberFormat="1" applyFont="1" applyProtection="1">
      <alignment/>
      <protection/>
    </xf>
    <xf numFmtId="0" fontId="8" fillId="0" borderId="13" xfId="43" applyFont="1" applyBorder="1" applyAlignment="1" applyProtection="1">
      <alignment horizontal="justify" vertical="top"/>
      <protection/>
    </xf>
    <xf numFmtId="4" fontId="0" fillId="0" borderId="0" xfId="0" applyNumberFormat="1" applyAlignment="1" applyProtection="1">
      <alignment/>
      <protection/>
    </xf>
    <xf numFmtId="4" fontId="3" fillId="0" borderId="19" xfId="65" applyNumberFormat="1" applyFont="1" applyBorder="1" applyProtection="1">
      <alignment/>
      <protection/>
    </xf>
    <xf numFmtId="0" fontId="10" fillId="0" borderId="0" xfId="65" applyFont="1" applyProtection="1">
      <alignment/>
      <protection/>
    </xf>
    <xf numFmtId="0" fontId="22" fillId="0" borderId="0" xfId="65" applyFont="1" applyProtection="1">
      <alignment/>
      <protection/>
    </xf>
    <xf numFmtId="49" fontId="13" fillId="0" borderId="0" xfId="65" applyNumberFormat="1" applyFont="1" applyAlignment="1" applyProtection="1">
      <alignment vertical="top" wrapText="1"/>
      <protection/>
    </xf>
    <xf numFmtId="49" fontId="2" fillId="0" borderId="0" xfId="65" applyNumberFormat="1" applyFont="1" applyFill="1" applyAlignment="1" applyProtection="1">
      <alignment vertical="top" wrapText="1"/>
      <protection/>
    </xf>
    <xf numFmtId="4" fontId="3" fillId="0" borderId="0" xfId="65" applyNumberFormat="1" applyFont="1" applyFill="1" applyProtection="1">
      <alignment/>
      <protection/>
    </xf>
    <xf numFmtId="0" fontId="5" fillId="0" borderId="0" xfId="0" applyFont="1" applyAlignment="1" applyProtection="1">
      <alignment/>
      <protection/>
    </xf>
    <xf numFmtId="165" fontId="3" fillId="0" borderId="0" xfId="65" applyNumberFormat="1" applyFont="1" applyFill="1" applyProtection="1">
      <alignment/>
      <protection/>
    </xf>
    <xf numFmtId="49" fontId="13" fillId="0" borderId="0" xfId="65" applyNumberFormat="1" applyFont="1" applyFill="1" applyAlignment="1" applyProtection="1">
      <alignment vertical="top" wrapText="1"/>
      <protection/>
    </xf>
    <xf numFmtId="4" fontId="3" fillId="0" borderId="13" xfId="65" applyNumberFormat="1" applyFont="1" applyFill="1" applyBorder="1" applyProtection="1">
      <alignment/>
      <protection/>
    </xf>
    <xf numFmtId="4" fontId="3" fillId="0" borderId="0" xfId="65" applyNumberFormat="1" applyFont="1" applyFill="1" applyBorder="1" applyProtection="1">
      <alignment/>
      <protection/>
    </xf>
    <xf numFmtId="4" fontId="3" fillId="0" borderId="0" xfId="65" applyNumberFormat="1" applyFont="1" applyBorder="1" applyProtection="1">
      <alignment/>
      <protection/>
    </xf>
    <xf numFmtId="2" fontId="3" fillId="0" borderId="0" xfId="65" applyNumberFormat="1" applyFont="1" applyBorder="1" applyProtection="1">
      <alignment/>
      <protection/>
    </xf>
    <xf numFmtId="0" fontId="3" fillId="0" borderId="0" xfId="0" applyFont="1" applyAlignment="1" applyProtection="1">
      <alignment horizontal="justify" vertical="top" wrapText="1"/>
      <protection/>
    </xf>
    <xf numFmtId="4" fontId="9" fillId="0" borderId="16" xfId="65" applyNumberFormat="1" applyFont="1" applyBorder="1" applyProtection="1">
      <alignment/>
      <protection/>
    </xf>
    <xf numFmtId="0" fontId="8" fillId="0" borderId="0" xfId="43" applyFont="1" applyAlignment="1" applyProtection="1">
      <alignment horizontal="justify" vertical="top"/>
      <protection/>
    </xf>
    <xf numFmtId="49" fontId="5" fillId="0" borderId="13" xfId="43" applyNumberFormat="1" applyFont="1" applyFill="1" applyBorder="1" applyAlignment="1" applyProtection="1">
      <alignment/>
      <protection/>
    </xf>
    <xf numFmtId="0" fontId="5" fillId="0" borderId="0" xfId="65" applyFont="1" applyFill="1" applyProtection="1">
      <alignment/>
      <protection/>
    </xf>
    <xf numFmtId="0" fontId="21" fillId="0" borderId="0" xfId="65" applyFont="1" applyFill="1" applyProtection="1">
      <alignment/>
      <protection/>
    </xf>
    <xf numFmtId="165" fontId="8" fillId="0" borderId="0" xfId="43" applyNumberFormat="1" applyFont="1" applyFill="1" applyProtection="1">
      <alignment/>
      <protection/>
    </xf>
    <xf numFmtId="165" fontId="8" fillId="0" borderId="0" xfId="43" applyNumberFormat="1" applyFont="1" applyProtection="1">
      <alignment/>
      <protection/>
    </xf>
    <xf numFmtId="4" fontId="30" fillId="0" borderId="0" xfId="65" applyNumberFormat="1" applyFont="1" applyAlignment="1" applyProtection="1">
      <alignment horizontal="justify" vertical="top" wrapText="1"/>
      <protection/>
    </xf>
    <xf numFmtId="4" fontId="79" fillId="0" borderId="0" xfId="65" applyNumberFormat="1" applyFont="1" applyProtection="1">
      <alignment/>
      <protection/>
    </xf>
    <xf numFmtId="3" fontId="3" fillId="0" borderId="0" xfId="65" applyNumberFormat="1" applyFont="1" applyProtection="1">
      <alignment/>
      <protection/>
    </xf>
    <xf numFmtId="0" fontId="8" fillId="0" borderId="0" xfId="65" applyFont="1" applyProtection="1">
      <alignment/>
      <protection/>
    </xf>
    <xf numFmtId="165" fontId="30" fillId="0" borderId="0" xfId="65" applyNumberFormat="1" applyFont="1" applyProtection="1">
      <alignment/>
      <protection/>
    </xf>
    <xf numFmtId="3" fontId="3" fillId="0" borderId="13" xfId="65" applyNumberFormat="1" applyFont="1" applyBorder="1" applyProtection="1">
      <alignment/>
      <protection/>
    </xf>
    <xf numFmtId="3" fontId="3" fillId="0" borderId="12" xfId="65" applyNumberFormat="1" applyFont="1" applyBorder="1" applyProtection="1">
      <alignment/>
      <protection/>
    </xf>
    <xf numFmtId="3" fontId="3" fillId="0" borderId="19" xfId="65" applyNumberFormat="1" applyFont="1" applyBorder="1" applyProtection="1">
      <alignment/>
      <protection/>
    </xf>
    <xf numFmtId="49" fontId="2" fillId="0" borderId="0" xfId="0" applyNumberFormat="1" applyFont="1" applyAlignment="1" applyProtection="1">
      <alignment vertical="top" wrapText="1"/>
      <protection/>
    </xf>
    <xf numFmtId="2" fontId="3" fillId="0" borderId="0" xfId="0" applyNumberFormat="1" applyFont="1" applyAlignment="1" applyProtection="1">
      <alignment/>
      <protection/>
    </xf>
    <xf numFmtId="165" fontId="3" fillId="0" borderId="0" xfId="0" applyNumberFormat="1" applyFont="1" applyAlignment="1" applyProtection="1">
      <alignment/>
      <protection/>
    </xf>
    <xf numFmtId="4" fontId="30" fillId="0" borderId="0" xfId="65" applyNumberFormat="1" applyFont="1" applyFill="1" applyAlignment="1" applyProtection="1">
      <alignment horizontal="justify" vertical="top" wrapText="1"/>
      <protection/>
    </xf>
    <xf numFmtId="0" fontId="3" fillId="0" borderId="13" xfId="0" applyFont="1" applyBorder="1" applyAlignment="1" applyProtection="1">
      <alignment horizontal="justify" vertical="top" wrapText="1"/>
      <protection/>
    </xf>
    <xf numFmtId="4" fontId="3" fillId="0" borderId="13" xfId="0" applyNumberFormat="1" applyFont="1" applyBorder="1" applyAlignment="1" applyProtection="1">
      <alignment/>
      <protection/>
    </xf>
    <xf numFmtId="0" fontId="18" fillId="0" borderId="0" xfId="65" applyFont="1" applyProtection="1">
      <alignment/>
      <protection/>
    </xf>
    <xf numFmtId="0" fontId="15" fillId="0" borderId="0" xfId="65" applyFont="1" applyProtection="1">
      <alignment/>
      <protection/>
    </xf>
    <xf numFmtId="4" fontId="7" fillId="0" borderId="13" xfId="0" applyNumberFormat="1" applyFont="1" applyFill="1" applyBorder="1" applyAlignment="1" applyProtection="1">
      <alignment horizontal="right" vertical="justify"/>
      <protection locked="0"/>
    </xf>
    <xf numFmtId="49" fontId="2" fillId="0" borderId="0" xfId="65" applyNumberFormat="1" applyFont="1" applyAlignment="1" applyProtection="1">
      <alignment horizontal="right"/>
      <protection/>
    </xf>
    <xf numFmtId="49" fontId="8" fillId="0" borderId="0" xfId="65" applyNumberFormat="1" applyFont="1" applyAlignment="1" applyProtection="1">
      <alignment horizontal="left" vertical="top" wrapText="1"/>
      <protection/>
    </xf>
    <xf numFmtId="49" fontId="9" fillId="0" borderId="0" xfId="65" applyNumberFormat="1" applyFont="1" applyAlignment="1" applyProtection="1">
      <alignment horizontal="left" vertical="top" wrapText="1"/>
      <protection/>
    </xf>
    <xf numFmtId="0" fontId="32" fillId="0" borderId="0" xfId="0" applyFont="1" applyAlignment="1" applyProtection="1">
      <alignment/>
      <protection/>
    </xf>
    <xf numFmtId="0" fontId="18" fillId="0" borderId="0" xfId="43" applyFont="1" applyProtection="1">
      <alignment/>
      <protection/>
    </xf>
    <xf numFmtId="0" fontId="15" fillId="0" borderId="0" xfId="43" applyFont="1" applyProtection="1">
      <alignment/>
      <protection/>
    </xf>
    <xf numFmtId="165" fontId="5" fillId="0" borderId="0" xfId="43" applyNumberFormat="1" applyFont="1" applyProtection="1">
      <alignment/>
      <protection/>
    </xf>
    <xf numFmtId="165" fontId="5" fillId="0" borderId="0" xfId="65" applyNumberFormat="1" applyFont="1" applyProtection="1">
      <alignment/>
      <protection/>
    </xf>
    <xf numFmtId="4" fontId="9" fillId="0" borderId="0" xfId="65" applyNumberFormat="1" applyFont="1" applyAlignment="1" applyProtection="1">
      <alignment horizontal="justify" vertical="top" wrapText="1"/>
      <protection/>
    </xf>
    <xf numFmtId="4" fontId="9" fillId="0" borderId="0" xfId="65" applyNumberFormat="1" applyFont="1" applyProtection="1">
      <alignment/>
      <protection/>
    </xf>
    <xf numFmtId="2" fontId="9" fillId="0" borderId="0" xfId="65" applyNumberFormat="1" applyFont="1" applyProtection="1">
      <alignment/>
      <protection/>
    </xf>
    <xf numFmtId="0" fontId="40" fillId="0" borderId="0" xfId="65" applyFont="1" applyProtection="1">
      <alignment/>
      <protection/>
    </xf>
    <xf numFmtId="2" fontId="5" fillId="0" borderId="0" xfId="65" applyNumberFormat="1" applyFont="1" applyProtection="1">
      <alignment/>
      <protection/>
    </xf>
    <xf numFmtId="49" fontId="2" fillId="0" borderId="0" xfId="65" applyNumberFormat="1" applyFont="1" applyAlignment="1" applyProtection="1">
      <alignment horizontal="left" vertical="top" wrapText="1"/>
      <protection/>
    </xf>
    <xf numFmtId="4" fontId="3" fillId="0" borderId="0" xfId="65" applyNumberFormat="1" applyFont="1" applyFill="1" applyAlignment="1" applyProtection="1">
      <alignment vertical="top" wrapText="1"/>
      <protection/>
    </xf>
    <xf numFmtId="49" fontId="5" fillId="0" borderId="13" xfId="43" applyNumberFormat="1" applyFont="1" applyBorder="1" applyProtection="1">
      <alignment/>
      <protection/>
    </xf>
    <xf numFmtId="49" fontId="7" fillId="0" borderId="0" xfId="43" applyNumberFormat="1" applyFont="1" applyProtection="1">
      <alignment/>
      <protection/>
    </xf>
    <xf numFmtId="4" fontId="18" fillId="0" borderId="0" xfId="43" applyNumberFormat="1" applyFont="1" applyProtection="1">
      <alignment/>
      <protection/>
    </xf>
    <xf numFmtId="0" fontId="19" fillId="0" borderId="0" xfId="43" applyFont="1" applyProtection="1">
      <alignment/>
      <protection/>
    </xf>
    <xf numFmtId="0" fontId="16" fillId="0" borderId="0" xfId="43" applyFont="1" applyProtection="1">
      <alignment/>
      <protection/>
    </xf>
    <xf numFmtId="4" fontId="30" fillId="0" borderId="0" xfId="65" applyNumberFormat="1" applyFont="1" applyProtection="1">
      <alignment/>
      <protection/>
    </xf>
    <xf numFmtId="0" fontId="20" fillId="0" borderId="0" xfId="43" applyFont="1" applyProtection="1">
      <alignment/>
      <protection/>
    </xf>
    <xf numFmtId="0" fontId="17" fillId="0" borderId="0" xfId="43" applyFont="1" applyProtection="1">
      <alignment/>
      <protection/>
    </xf>
    <xf numFmtId="49" fontId="10" fillId="0" borderId="0" xfId="43" applyNumberFormat="1" applyFont="1" applyProtection="1">
      <alignment/>
      <protection/>
    </xf>
    <xf numFmtId="49" fontId="5" fillId="0" borderId="0" xfId="43" applyNumberFormat="1" applyFont="1" applyProtection="1">
      <alignment/>
      <protection/>
    </xf>
    <xf numFmtId="165" fontId="18" fillId="0" borderId="0" xfId="43" applyNumberFormat="1" applyFont="1" applyProtection="1">
      <alignment/>
      <protection/>
    </xf>
    <xf numFmtId="0" fontId="7" fillId="0" borderId="0" xfId="65" applyFont="1" applyProtection="1">
      <alignment/>
      <protection/>
    </xf>
    <xf numFmtId="0" fontId="19" fillId="0" borderId="0" xfId="65" applyFont="1" applyProtection="1">
      <alignment/>
      <protection/>
    </xf>
    <xf numFmtId="0" fontId="16" fillId="0" borderId="0" xfId="65" applyFont="1" applyProtection="1">
      <alignment/>
      <protection/>
    </xf>
    <xf numFmtId="165" fontId="11" fillId="0" borderId="0" xfId="65" applyNumberFormat="1" applyFont="1" applyProtection="1">
      <alignment/>
      <protection/>
    </xf>
    <xf numFmtId="0" fontId="3" fillId="0" borderId="0" xfId="65" applyFont="1" applyAlignment="1" applyProtection="1">
      <alignment horizontal="left" vertical="top" wrapText="1"/>
      <protection/>
    </xf>
    <xf numFmtId="4" fontId="4" fillId="0" borderId="0" xfId="65" applyNumberFormat="1" applyFont="1" applyProtection="1">
      <alignment/>
      <protection/>
    </xf>
    <xf numFmtId="49" fontId="2" fillId="0" borderId="0" xfId="65" applyNumberFormat="1" applyFont="1" applyFill="1" applyAlignment="1" applyProtection="1">
      <alignment horizontal="left" vertical="top" wrapText="1"/>
      <protection/>
    </xf>
    <xf numFmtId="49" fontId="24" fillId="0" borderId="0" xfId="65" applyNumberFormat="1" applyFont="1" applyAlignment="1" applyProtection="1">
      <alignment horizontal="left" vertical="top" wrapText="1"/>
      <protection/>
    </xf>
    <xf numFmtId="0" fontId="25" fillId="0" borderId="0" xfId="65" applyFont="1" applyAlignment="1" applyProtection="1">
      <alignment horizontal="justify" vertical="top" wrapText="1"/>
      <protection/>
    </xf>
    <xf numFmtId="4" fontId="25" fillId="0" borderId="0" xfId="65" applyNumberFormat="1" applyFont="1" applyProtection="1">
      <alignment/>
      <protection/>
    </xf>
    <xf numFmtId="0" fontId="24" fillId="0" borderId="0" xfId="65" applyFont="1" applyProtection="1">
      <alignment/>
      <protection/>
    </xf>
    <xf numFmtId="0" fontId="28" fillId="0" borderId="0" xfId="65" applyFont="1" applyProtection="1">
      <alignment/>
      <protection/>
    </xf>
    <xf numFmtId="165" fontId="25" fillId="0" borderId="0" xfId="65" applyNumberFormat="1" applyFont="1" applyProtection="1">
      <alignment/>
      <protection/>
    </xf>
    <xf numFmtId="0" fontId="18" fillId="0" borderId="0" xfId="65" applyFont="1" applyProtection="1">
      <alignment/>
      <protection/>
    </xf>
    <xf numFmtId="49" fontId="13" fillId="0" borderId="0" xfId="65" applyNumberFormat="1" applyFont="1" applyAlignment="1" applyProtection="1">
      <alignment horizontal="left" vertical="top" wrapText="1"/>
      <protection/>
    </xf>
    <xf numFmtId="49" fontId="13" fillId="0" borderId="0" xfId="65" applyNumberFormat="1" applyFont="1" applyFill="1" applyAlignment="1" applyProtection="1">
      <alignment horizontal="left" vertical="top" wrapText="1"/>
      <protection/>
    </xf>
    <xf numFmtId="4" fontId="11" fillId="0" borderId="0" xfId="65" applyNumberFormat="1" applyFont="1" applyFill="1" applyProtection="1">
      <alignment/>
      <protection/>
    </xf>
    <xf numFmtId="165" fontId="11" fillId="0" borderId="0" xfId="65" applyNumberFormat="1" applyFont="1" applyFill="1" applyProtection="1">
      <alignment/>
      <protection/>
    </xf>
    <xf numFmtId="0" fontId="1" fillId="0" borderId="13" xfId="0" applyFont="1" applyBorder="1" applyAlignment="1" applyProtection="1">
      <alignment/>
      <protection/>
    </xf>
    <xf numFmtId="0" fontId="8" fillId="0" borderId="0" xfId="65" applyFont="1" applyBorder="1" applyAlignment="1" applyProtection="1">
      <alignment horizontal="justify" vertical="top" wrapText="1"/>
      <protection/>
    </xf>
    <xf numFmtId="4" fontId="9" fillId="0" borderId="0" xfId="65" applyNumberFormat="1" applyFont="1" applyBorder="1" applyProtection="1">
      <alignment/>
      <protection/>
    </xf>
    <xf numFmtId="2" fontId="8" fillId="0" borderId="0" xfId="65" applyNumberFormat="1" applyFont="1" applyBorder="1" applyProtection="1">
      <alignment/>
      <protection/>
    </xf>
    <xf numFmtId="49" fontId="5" fillId="0" borderId="13" xfId="43" applyNumberFormat="1" applyFont="1" applyFill="1" applyBorder="1" applyProtection="1">
      <alignment/>
      <protection/>
    </xf>
    <xf numFmtId="0" fontId="5" fillId="0" borderId="0" xfId="43" applyFont="1" applyFill="1" applyProtection="1">
      <alignment/>
      <protection/>
    </xf>
    <xf numFmtId="0" fontId="18" fillId="0" borderId="0" xfId="65" applyFont="1" applyFill="1" applyProtection="1">
      <alignment/>
      <protection/>
    </xf>
    <xf numFmtId="0" fontId="15" fillId="0" borderId="0" xfId="65" applyFont="1" applyFill="1" applyProtection="1">
      <alignment/>
      <protection/>
    </xf>
    <xf numFmtId="0" fontId="2" fillId="0" borderId="0" xfId="65" applyFont="1" applyProtection="1">
      <alignment/>
      <protection/>
    </xf>
    <xf numFmtId="0" fontId="3" fillId="0" borderId="0" xfId="0" applyFont="1" applyAlignment="1" applyProtection="1">
      <alignment horizontal="left" vertical="top" wrapText="1"/>
      <protection/>
    </xf>
    <xf numFmtId="49" fontId="2" fillId="0" borderId="0" xfId="0" applyNumberFormat="1" applyFont="1" applyAlignment="1" applyProtection="1">
      <alignment horizontal="left" vertical="top" wrapText="1"/>
      <protection/>
    </xf>
    <xf numFmtId="4" fontId="4" fillId="0" borderId="0" xfId="0" applyNumberFormat="1" applyFont="1" applyAlignment="1" applyProtection="1">
      <alignment/>
      <protection/>
    </xf>
    <xf numFmtId="4" fontId="30" fillId="0" borderId="0" xfId="0" applyNumberFormat="1" applyFont="1" applyFill="1" applyAlignment="1" applyProtection="1">
      <alignment horizontal="justify" vertical="top" wrapText="1"/>
      <protection/>
    </xf>
    <xf numFmtId="0" fontId="7" fillId="0" borderId="0" xfId="0" applyFont="1" applyAlignment="1" applyProtection="1">
      <alignment/>
      <protection/>
    </xf>
    <xf numFmtId="4" fontId="3" fillId="0" borderId="19" xfId="0" applyNumberFormat="1" applyFont="1" applyBorder="1" applyAlignment="1" applyProtection="1">
      <alignment/>
      <protection/>
    </xf>
    <xf numFmtId="0" fontId="88" fillId="0" borderId="0" xfId="0" applyFont="1" applyAlignment="1" applyProtection="1">
      <alignment/>
      <protection/>
    </xf>
    <xf numFmtId="4" fontId="30" fillId="0" borderId="0" xfId="65" applyNumberFormat="1" applyFont="1" applyAlignment="1" applyProtection="1">
      <alignment vertical="top" wrapText="1"/>
      <protection/>
    </xf>
    <xf numFmtId="0" fontId="3" fillId="0" borderId="0" xfId="65" applyFont="1" applyBorder="1" applyAlignment="1" applyProtection="1">
      <alignment horizontal="justify" vertical="top" wrapText="1"/>
      <protection/>
    </xf>
    <xf numFmtId="4" fontId="8" fillId="0" borderId="0" xfId="65" applyNumberFormat="1" applyFont="1" applyBorder="1" applyProtection="1">
      <alignment/>
      <protection/>
    </xf>
    <xf numFmtId="4" fontId="5" fillId="0" borderId="0" xfId="65" applyNumberFormat="1" applyFont="1" applyProtection="1">
      <alignment/>
      <protection/>
    </xf>
    <xf numFmtId="0" fontId="87" fillId="0" borderId="0" xfId="65" applyFont="1" applyAlignment="1" applyProtection="1">
      <alignment vertical="top" wrapText="1"/>
      <protection/>
    </xf>
    <xf numFmtId="165" fontId="3" fillId="0" borderId="0" xfId="0" applyNumberFormat="1" applyFont="1" applyAlignment="1" applyProtection="1">
      <alignment/>
      <protection/>
    </xf>
    <xf numFmtId="0" fontId="30" fillId="0" borderId="13" xfId="0" applyFont="1" applyBorder="1" applyAlignment="1" applyProtection="1">
      <alignment horizontal="center"/>
      <protection/>
    </xf>
    <xf numFmtId="4" fontId="30" fillId="0" borderId="13" xfId="0" applyNumberFormat="1" applyFont="1" applyBorder="1" applyAlignment="1" applyProtection="1">
      <alignment horizontal="center"/>
      <protection/>
    </xf>
    <xf numFmtId="4" fontId="3" fillId="0" borderId="19" xfId="65" applyNumberFormat="1" applyFont="1" applyFill="1" applyBorder="1" applyProtection="1">
      <alignment/>
      <protection/>
    </xf>
    <xf numFmtId="0" fontId="5" fillId="0" borderId="0" xfId="43" applyFont="1" applyBorder="1" applyProtection="1">
      <alignment/>
      <protection/>
    </xf>
    <xf numFmtId="0" fontId="21" fillId="0" borderId="0" xfId="43" applyFont="1" applyBorder="1" applyProtection="1">
      <alignment/>
      <protection/>
    </xf>
    <xf numFmtId="0" fontId="3" fillId="0" borderId="0" xfId="65" applyFont="1" applyFill="1" applyBorder="1" applyAlignment="1" applyProtection="1">
      <alignment horizontal="justify" vertical="top" wrapText="1"/>
      <protection/>
    </xf>
    <xf numFmtId="4" fontId="3" fillId="0" borderId="15" xfId="65" applyNumberFormat="1" applyFont="1" applyFill="1" applyBorder="1" applyProtection="1">
      <alignment/>
      <protection/>
    </xf>
    <xf numFmtId="0" fontId="18" fillId="0" borderId="0" xfId="65" applyFont="1" applyAlignment="1" applyProtection="1">
      <alignment horizontal="right"/>
      <protection/>
    </xf>
    <xf numFmtId="2" fontId="3" fillId="0" borderId="13" xfId="65" applyNumberFormat="1" applyFont="1" applyBorder="1" applyProtection="1">
      <alignment/>
      <protection/>
    </xf>
    <xf numFmtId="2" fontId="3" fillId="0" borderId="0" xfId="65" applyNumberFormat="1" applyFont="1" applyProtection="1">
      <alignment/>
      <protection/>
    </xf>
    <xf numFmtId="2" fontId="3" fillId="0" borderId="19" xfId="65" applyNumberFormat="1" applyFont="1" applyBorder="1" applyProtection="1">
      <alignment/>
      <protection/>
    </xf>
    <xf numFmtId="49" fontId="8" fillId="0" borderId="0" xfId="66" applyNumberFormat="1" applyFont="1" applyFill="1" applyAlignment="1" applyProtection="1">
      <alignment horizontal="right"/>
      <protection/>
    </xf>
    <xf numFmtId="1" fontId="9" fillId="0" borderId="0" xfId="66" applyNumberFormat="1" applyFont="1" applyFill="1" applyAlignment="1" applyProtection="1">
      <alignment horizontal="justify" vertical="top"/>
      <protection/>
    </xf>
    <xf numFmtId="1" fontId="8" fillId="0" borderId="0" xfId="0" applyNumberFormat="1" applyFont="1" applyFill="1" applyAlignment="1" applyProtection="1">
      <alignment horizontal="left"/>
      <protection/>
    </xf>
    <xf numFmtId="4" fontId="9" fillId="0" borderId="0" xfId="0" applyNumberFormat="1" applyFont="1" applyFill="1" applyAlignment="1" applyProtection="1">
      <alignment/>
      <protection/>
    </xf>
    <xf numFmtId="165" fontId="8" fillId="0" borderId="0" xfId="0" applyNumberFormat="1" applyFont="1" applyFill="1" applyAlignment="1" applyProtection="1">
      <alignment/>
      <protection/>
    </xf>
    <xf numFmtId="0" fontId="8" fillId="0" borderId="0" xfId="0" applyFont="1" applyFill="1" applyAlignment="1" applyProtection="1">
      <alignment/>
      <protection/>
    </xf>
    <xf numFmtId="0" fontId="8" fillId="0" borderId="0" xfId="66" applyFont="1" applyFill="1" applyAlignment="1" applyProtection="1">
      <alignment/>
      <protection/>
    </xf>
    <xf numFmtId="165" fontId="9" fillId="0" borderId="0" xfId="0" applyNumberFormat="1" applyFont="1" applyFill="1" applyAlignment="1" applyProtection="1">
      <alignment/>
      <protection/>
    </xf>
    <xf numFmtId="1" fontId="8" fillId="0" borderId="0" xfId="66" applyNumberFormat="1" applyFont="1" applyFill="1" applyAlignment="1" applyProtection="1">
      <alignment horizontal="left"/>
      <protection/>
    </xf>
    <xf numFmtId="4" fontId="9" fillId="0" borderId="0" xfId="66" applyNumberFormat="1" applyFont="1" applyFill="1" applyAlignment="1" applyProtection="1">
      <alignment/>
      <protection/>
    </xf>
    <xf numFmtId="165" fontId="9" fillId="0" borderId="0" xfId="66" applyNumberFormat="1" applyFont="1" applyFill="1" applyAlignment="1" applyProtection="1">
      <alignment/>
      <protection/>
    </xf>
    <xf numFmtId="165" fontId="9" fillId="0" borderId="0" xfId="66" applyNumberFormat="1" applyFont="1" applyFill="1" applyAlignment="1" applyProtection="1">
      <alignment/>
      <protection/>
    </xf>
    <xf numFmtId="1" fontId="8" fillId="0" borderId="0" xfId="65" applyNumberFormat="1" applyFont="1" applyFill="1" applyAlignment="1" applyProtection="1">
      <alignment horizontal="left"/>
      <protection/>
    </xf>
    <xf numFmtId="4" fontId="8" fillId="0" borderId="0" xfId="65" applyNumberFormat="1" applyFont="1" applyFill="1" applyAlignment="1" applyProtection="1">
      <alignment horizontal="left"/>
      <protection/>
    </xf>
    <xf numFmtId="4" fontId="9" fillId="0" borderId="0" xfId="65" applyNumberFormat="1" applyFont="1" applyFill="1" applyAlignment="1" applyProtection="1">
      <alignment/>
      <protection/>
    </xf>
    <xf numFmtId="0" fontId="5" fillId="0" borderId="0" xfId="66" applyFont="1" applyFill="1" applyAlignment="1" applyProtection="1">
      <alignment/>
      <protection/>
    </xf>
    <xf numFmtId="0" fontId="18" fillId="0" borderId="0" xfId="66" applyFont="1" applyFill="1" applyAlignment="1" applyProtection="1">
      <alignment/>
      <protection/>
    </xf>
    <xf numFmtId="0" fontId="15" fillId="0" borderId="0" xfId="66" applyFont="1" applyFill="1" applyAlignment="1" applyProtection="1">
      <alignment/>
      <protection/>
    </xf>
    <xf numFmtId="0" fontId="21" fillId="0" borderId="0" xfId="66" applyFont="1" applyFill="1" applyAlignment="1" applyProtection="1">
      <alignment/>
      <protection/>
    </xf>
    <xf numFmtId="49" fontId="8" fillId="0" borderId="0" xfId="66" applyNumberFormat="1" applyFont="1" applyFill="1" applyAlignment="1" applyProtection="1">
      <alignment horizontal="left" vertical="top" wrapText="1"/>
      <protection/>
    </xf>
    <xf numFmtId="4" fontId="9" fillId="0" borderId="0" xfId="66" applyNumberFormat="1" applyFont="1" applyFill="1" applyAlignment="1" applyProtection="1">
      <alignment horizontal="justify" vertical="top" wrapText="1"/>
      <protection/>
    </xf>
    <xf numFmtId="4" fontId="9" fillId="0" borderId="0" xfId="66" applyNumberFormat="1" applyFont="1" applyFill="1" applyProtection="1">
      <alignment/>
      <protection/>
    </xf>
    <xf numFmtId="165" fontId="9" fillId="0" borderId="0" xfId="66" applyNumberFormat="1" applyFont="1" applyFill="1" applyProtection="1">
      <alignment/>
      <protection/>
    </xf>
    <xf numFmtId="0" fontId="5" fillId="0" borderId="0" xfId="66" applyFont="1" applyFill="1" applyProtection="1">
      <alignment/>
      <protection/>
    </xf>
    <xf numFmtId="0" fontId="18" fillId="0" borderId="0" xfId="66" applyFont="1" applyFill="1" applyProtection="1">
      <alignment/>
      <protection/>
    </xf>
    <xf numFmtId="0" fontId="15" fillId="0" borderId="0" xfId="66" applyFont="1" applyFill="1" applyProtection="1">
      <alignment/>
      <protection/>
    </xf>
    <xf numFmtId="0" fontId="21" fillId="0" borderId="0" xfId="66" applyFont="1" applyFill="1" applyProtection="1">
      <alignment/>
      <protection/>
    </xf>
    <xf numFmtId="165" fontId="9" fillId="0" borderId="0" xfId="66" applyNumberFormat="1" applyFont="1" applyFill="1" applyProtection="1">
      <alignment/>
      <protection/>
    </xf>
    <xf numFmtId="4" fontId="8" fillId="0" borderId="0" xfId="66" applyNumberFormat="1" applyFont="1" applyFill="1" applyAlignment="1" applyProtection="1">
      <alignment vertical="top"/>
      <protection/>
    </xf>
    <xf numFmtId="4" fontId="8" fillId="0" borderId="0" xfId="66" applyNumberFormat="1" applyFont="1" applyFill="1" applyProtection="1">
      <alignment/>
      <protection/>
    </xf>
    <xf numFmtId="165" fontId="8" fillId="0" borderId="0" xfId="66" applyNumberFormat="1" applyFont="1" applyFill="1" applyProtection="1">
      <alignment/>
      <protection/>
    </xf>
    <xf numFmtId="0" fontId="21" fillId="0" borderId="0" xfId="66" applyFont="1" applyFill="1" applyBorder="1" applyProtection="1">
      <alignment/>
      <protection/>
    </xf>
    <xf numFmtId="0" fontId="5" fillId="0" borderId="0" xfId="66" applyFont="1" applyFill="1" applyBorder="1" applyProtection="1">
      <alignment/>
      <protection/>
    </xf>
    <xf numFmtId="165" fontId="8" fillId="0" borderId="0" xfId="66" applyNumberFormat="1" applyFont="1" applyFill="1" applyBorder="1" applyProtection="1">
      <alignment/>
      <protection/>
    </xf>
    <xf numFmtId="165" fontId="9" fillId="0" borderId="0" xfId="66" applyNumberFormat="1" applyFont="1" applyFill="1" applyBorder="1" applyProtection="1">
      <alignment/>
      <protection/>
    </xf>
    <xf numFmtId="49" fontId="9" fillId="0" borderId="0" xfId="66" applyNumberFormat="1" applyFont="1" applyFill="1" applyAlignment="1" applyProtection="1">
      <alignment horizontal="left" vertical="top" wrapText="1"/>
      <protection/>
    </xf>
    <xf numFmtId="4" fontId="9" fillId="0" borderId="18" xfId="66" applyNumberFormat="1" applyFont="1" applyFill="1" applyBorder="1" applyAlignment="1" applyProtection="1">
      <alignment horizontal="justify" vertical="top" wrapText="1"/>
      <protection/>
    </xf>
    <xf numFmtId="4" fontId="9" fillId="0" borderId="18" xfId="66" applyNumberFormat="1" applyFont="1" applyFill="1" applyBorder="1" applyProtection="1">
      <alignment/>
      <protection/>
    </xf>
    <xf numFmtId="2" fontId="9" fillId="0" borderId="18" xfId="66" applyNumberFormat="1" applyFont="1" applyFill="1" applyBorder="1" applyProtection="1">
      <alignment/>
      <protection/>
    </xf>
    <xf numFmtId="0" fontId="41" fillId="0" borderId="0" xfId="0" applyFont="1" applyFill="1" applyAlignment="1" applyProtection="1">
      <alignment/>
      <protection/>
    </xf>
    <xf numFmtId="0" fontId="43" fillId="0" borderId="0" xfId="43" applyFont="1" applyFill="1" applyProtection="1">
      <alignment/>
      <protection/>
    </xf>
    <xf numFmtId="0" fontId="44" fillId="0" borderId="0" xfId="43" applyFont="1" applyFill="1" applyProtection="1">
      <alignment/>
      <protection/>
    </xf>
    <xf numFmtId="165" fontId="31" fillId="0" borderId="0" xfId="43" applyNumberFormat="1" applyFont="1" applyFill="1" applyProtection="1">
      <alignment/>
      <protection/>
    </xf>
    <xf numFmtId="0" fontId="31" fillId="0" borderId="0" xfId="43" applyFont="1" applyFill="1" applyProtection="1">
      <alignment/>
      <protection/>
    </xf>
    <xf numFmtId="0" fontId="45" fillId="0" borderId="0" xfId="43" applyFont="1" applyFill="1" applyProtection="1">
      <alignment/>
      <protection/>
    </xf>
    <xf numFmtId="0" fontId="45" fillId="0" borderId="0" xfId="43" applyFont="1" applyFill="1" applyBorder="1" applyProtection="1">
      <alignment/>
      <protection/>
    </xf>
    <xf numFmtId="0" fontId="31" fillId="0" borderId="0" xfId="43" applyFont="1" applyFill="1" applyBorder="1" applyProtection="1">
      <alignment/>
      <protection/>
    </xf>
    <xf numFmtId="4" fontId="9" fillId="0" borderId="17" xfId="66" applyNumberFormat="1" applyFont="1" applyFill="1" applyBorder="1" applyAlignment="1" applyProtection="1">
      <alignment horizontal="justify" vertical="top" wrapText="1"/>
      <protection/>
    </xf>
    <xf numFmtId="4" fontId="9" fillId="0" borderId="17" xfId="66" applyNumberFormat="1" applyFont="1" applyFill="1" applyBorder="1" applyProtection="1">
      <alignment/>
      <protection/>
    </xf>
    <xf numFmtId="2" fontId="9" fillId="0" borderId="17" xfId="66" applyNumberFormat="1" applyFont="1" applyFill="1" applyBorder="1" applyProtection="1">
      <alignment/>
      <protection/>
    </xf>
    <xf numFmtId="0" fontId="43" fillId="0" borderId="0" xfId="66" applyFont="1" applyFill="1" applyProtection="1">
      <alignment/>
      <protection/>
    </xf>
    <xf numFmtId="0" fontId="44" fillId="0" borderId="0" xfId="66" applyFont="1" applyFill="1" applyProtection="1">
      <alignment/>
      <protection/>
    </xf>
    <xf numFmtId="165" fontId="31" fillId="0" borderId="0" xfId="66" applyNumberFormat="1" applyFont="1" applyFill="1" applyProtection="1">
      <alignment/>
      <protection/>
    </xf>
    <xf numFmtId="0" fontId="31" fillId="0" borderId="0" xfId="66" applyFont="1" applyFill="1" applyProtection="1">
      <alignment/>
      <protection/>
    </xf>
    <xf numFmtId="0" fontId="45" fillId="0" borderId="0" xfId="66" applyFont="1" applyFill="1" applyProtection="1">
      <alignment/>
      <protection/>
    </xf>
    <xf numFmtId="0" fontId="45" fillId="0" borderId="0" xfId="66" applyFont="1" applyFill="1" applyBorder="1" applyProtection="1">
      <alignment/>
      <protection/>
    </xf>
    <xf numFmtId="0" fontId="31" fillId="0" borderId="0" xfId="66" applyFont="1" applyFill="1" applyBorder="1" applyProtection="1">
      <alignment/>
      <protection/>
    </xf>
    <xf numFmtId="4" fontId="9" fillId="0" borderId="0" xfId="66" applyNumberFormat="1" applyFont="1" applyFill="1" applyBorder="1" applyAlignment="1" applyProtection="1">
      <alignment horizontal="justify" vertical="top" wrapText="1"/>
      <protection/>
    </xf>
    <xf numFmtId="4" fontId="9" fillId="0" borderId="0" xfId="66" applyNumberFormat="1" applyFont="1" applyFill="1" applyBorder="1" applyProtection="1">
      <alignment/>
      <protection/>
    </xf>
    <xf numFmtId="2" fontId="9" fillId="0" borderId="0" xfId="66" applyNumberFormat="1" applyFont="1" applyFill="1" applyBorder="1" applyProtection="1">
      <alignment/>
      <protection/>
    </xf>
    <xf numFmtId="164" fontId="31" fillId="0" borderId="0" xfId="66" applyNumberFormat="1" applyFont="1" applyFill="1" applyProtection="1">
      <alignment/>
      <protection/>
    </xf>
    <xf numFmtId="0" fontId="31" fillId="0" borderId="0" xfId="66" applyFont="1" applyFill="1" applyProtection="1">
      <alignment/>
      <protection/>
    </xf>
    <xf numFmtId="4" fontId="8" fillId="0" borderId="16" xfId="66" applyNumberFormat="1" applyFont="1" applyFill="1" applyBorder="1" applyAlignment="1" applyProtection="1">
      <alignment horizontal="justify" vertical="top" wrapText="1"/>
      <protection/>
    </xf>
    <xf numFmtId="4" fontId="8" fillId="0" borderId="16" xfId="66" applyNumberFormat="1" applyFont="1" applyFill="1" applyBorder="1" applyProtection="1">
      <alignment/>
      <protection/>
    </xf>
    <xf numFmtId="2" fontId="8" fillId="0" borderId="16" xfId="66" applyNumberFormat="1" applyFont="1" applyFill="1" applyBorder="1" applyProtection="1">
      <alignment/>
      <protection/>
    </xf>
    <xf numFmtId="0" fontId="32" fillId="0" borderId="0" xfId="0" applyFont="1" applyFill="1" applyAlignment="1" applyProtection="1">
      <alignment/>
      <protection/>
    </xf>
    <xf numFmtId="2" fontId="5" fillId="0" borderId="0" xfId="66" applyNumberFormat="1" applyFont="1" applyFill="1" applyProtection="1">
      <alignment/>
      <protection/>
    </xf>
    <xf numFmtId="49" fontId="2" fillId="0" borderId="0" xfId="66" applyNumberFormat="1" applyFont="1" applyFill="1" applyAlignment="1" applyProtection="1">
      <alignment horizontal="left" vertical="top" wrapText="1"/>
      <protection/>
    </xf>
    <xf numFmtId="4" fontId="3" fillId="0" borderId="0" xfId="66" applyNumberFormat="1" applyFont="1" applyFill="1" applyProtection="1">
      <alignment/>
      <protection/>
    </xf>
    <xf numFmtId="0" fontId="7" fillId="0" borderId="0" xfId="66" applyFont="1" applyFill="1" applyProtection="1">
      <alignment/>
      <protection/>
    </xf>
    <xf numFmtId="0" fontId="46" fillId="0" borderId="0" xfId="66" applyFont="1" applyFill="1" applyProtection="1">
      <alignment/>
      <protection/>
    </xf>
    <xf numFmtId="0" fontId="47" fillId="0" borderId="0" xfId="66" applyFont="1" applyFill="1" applyProtection="1">
      <alignment/>
      <protection/>
    </xf>
    <xf numFmtId="0" fontId="48" fillId="0" borderId="0" xfId="66" applyFont="1" applyFill="1" applyProtection="1">
      <alignment/>
      <protection/>
    </xf>
    <xf numFmtId="0" fontId="48" fillId="0" borderId="0" xfId="66" applyFont="1" applyFill="1" applyBorder="1" applyProtection="1">
      <alignment/>
      <protection/>
    </xf>
    <xf numFmtId="0" fontId="7" fillId="0" borderId="0" xfId="66" applyFont="1" applyFill="1" applyBorder="1" applyProtection="1">
      <alignment/>
      <protection/>
    </xf>
    <xf numFmtId="165" fontId="3" fillId="0" borderId="0" xfId="66" applyNumberFormat="1" applyFont="1" applyFill="1" applyBorder="1" applyProtection="1">
      <alignment/>
      <protection/>
    </xf>
    <xf numFmtId="4" fontId="3" fillId="0" borderId="0" xfId="66" applyNumberFormat="1" applyFont="1" applyFill="1" applyAlignment="1" applyProtection="1">
      <alignment horizontal="left" vertical="top" wrapText="1"/>
      <protection/>
    </xf>
    <xf numFmtId="166" fontId="3" fillId="0" borderId="0" xfId="66" applyNumberFormat="1" applyFont="1" applyFill="1" applyAlignment="1" applyProtection="1">
      <alignment horizontal="left" vertical="top" wrapText="1"/>
      <protection/>
    </xf>
    <xf numFmtId="165" fontId="3" fillId="0" borderId="0" xfId="66" applyNumberFormat="1" applyFont="1" applyFill="1" applyProtection="1">
      <alignment/>
      <protection/>
    </xf>
    <xf numFmtId="4" fontId="3" fillId="0" borderId="0" xfId="66" applyNumberFormat="1" applyFont="1" applyFill="1" applyAlignment="1" applyProtection="1">
      <alignment vertical="top" wrapText="1"/>
      <protection/>
    </xf>
    <xf numFmtId="166" fontId="3" fillId="0" borderId="0" xfId="66" applyNumberFormat="1" applyFont="1" applyFill="1" applyAlignment="1" applyProtection="1">
      <alignment vertical="top" wrapText="1"/>
      <protection/>
    </xf>
    <xf numFmtId="4" fontId="3" fillId="0" borderId="0" xfId="66" applyNumberFormat="1" applyFont="1" applyFill="1" applyAlignment="1" applyProtection="1">
      <alignment horizontal="justify" vertical="top" wrapText="1"/>
      <protection/>
    </xf>
    <xf numFmtId="4" fontId="3" fillId="0" borderId="0" xfId="0" applyNumberFormat="1" applyFont="1" applyFill="1" applyAlignment="1" applyProtection="1">
      <alignment horizontal="justify" vertical="top" wrapText="1"/>
      <protection/>
    </xf>
    <xf numFmtId="4" fontId="3" fillId="0" borderId="0" xfId="0" applyNumberFormat="1" applyFont="1" applyFill="1" applyAlignment="1" applyProtection="1">
      <alignment horizontal="left" vertical="top" wrapText="1"/>
      <protection/>
    </xf>
    <xf numFmtId="4" fontId="9" fillId="0" borderId="0" xfId="65" applyNumberFormat="1" applyFont="1" applyFill="1" applyAlignment="1" applyProtection="1">
      <alignment horizontal="justify" vertical="top" wrapText="1"/>
      <protection/>
    </xf>
    <xf numFmtId="4" fontId="9" fillId="0" borderId="0" xfId="65" applyNumberFormat="1" applyFont="1" applyFill="1" applyAlignment="1" applyProtection="1">
      <alignment vertical="top" wrapText="1"/>
      <protection/>
    </xf>
    <xf numFmtId="4" fontId="9" fillId="0" borderId="0" xfId="0" applyNumberFormat="1" applyFont="1" applyFill="1" applyAlignment="1" applyProtection="1">
      <alignment horizontal="left" vertical="top" wrapText="1"/>
      <protection/>
    </xf>
    <xf numFmtId="4" fontId="9" fillId="0" borderId="0" xfId="0" applyNumberFormat="1" applyFont="1" applyFill="1" applyAlignment="1" applyProtection="1">
      <alignment horizontal="justify" vertical="top" wrapText="1"/>
      <protection/>
    </xf>
    <xf numFmtId="0" fontId="18" fillId="0" borderId="0" xfId="43" applyFont="1" applyFill="1" applyProtection="1">
      <alignment/>
      <protection/>
    </xf>
    <xf numFmtId="0" fontId="15" fillId="0" borderId="0" xfId="43" applyFont="1" applyFill="1" applyProtection="1">
      <alignment/>
      <protection/>
    </xf>
    <xf numFmtId="0" fontId="21" fillId="0" borderId="0" xfId="43" applyFont="1" applyFill="1" applyProtection="1">
      <alignment/>
      <protection/>
    </xf>
    <xf numFmtId="49" fontId="7" fillId="0" borderId="0" xfId="43" applyNumberFormat="1" applyFont="1" applyFill="1" applyProtection="1">
      <alignment/>
      <protection/>
    </xf>
    <xf numFmtId="0" fontId="8" fillId="0" borderId="0" xfId="43" applyFont="1" applyFill="1" applyBorder="1" applyAlignment="1" applyProtection="1">
      <alignment horizontal="justify" vertical="top"/>
      <protection/>
    </xf>
    <xf numFmtId="0" fontId="30" fillId="0" borderId="0" xfId="0" applyFont="1" applyFill="1" applyBorder="1" applyAlignment="1" applyProtection="1">
      <alignment horizontal="right"/>
      <protection/>
    </xf>
    <xf numFmtId="4" fontId="30" fillId="0" borderId="0" xfId="0" applyNumberFormat="1" applyFont="1" applyFill="1" applyBorder="1" applyAlignment="1" applyProtection="1">
      <alignment horizontal="right"/>
      <protection/>
    </xf>
    <xf numFmtId="49" fontId="7" fillId="0" borderId="0" xfId="43" applyNumberFormat="1" applyFont="1" applyFill="1" applyAlignment="1" applyProtection="1">
      <alignment vertical="top"/>
      <protection/>
    </xf>
    <xf numFmtId="0" fontId="19" fillId="0" borderId="0" xfId="43" applyFont="1" applyFill="1" applyProtection="1">
      <alignment/>
      <protection/>
    </xf>
    <xf numFmtId="0" fontId="16" fillId="0" borderId="0" xfId="43" applyFont="1" applyFill="1" applyProtection="1">
      <alignment/>
      <protection/>
    </xf>
    <xf numFmtId="0" fontId="10" fillId="0" borderId="0" xfId="43" applyFont="1" applyFill="1" applyProtection="1">
      <alignment/>
      <protection/>
    </xf>
    <xf numFmtId="0" fontId="22" fillId="0" borderId="0" xfId="43" applyFont="1" applyFill="1" applyProtection="1">
      <alignment/>
      <protection/>
    </xf>
    <xf numFmtId="49" fontId="10" fillId="0" borderId="0" xfId="43" applyNumberFormat="1" applyFont="1" applyFill="1" applyAlignment="1" applyProtection="1">
      <alignment vertical="top"/>
      <protection/>
    </xf>
    <xf numFmtId="4" fontId="13" fillId="0" borderId="0" xfId="43" applyNumberFormat="1" applyFont="1" applyFill="1" applyProtection="1">
      <alignment/>
      <protection/>
    </xf>
    <xf numFmtId="165" fontId="13" fillId="0" borderId="0" xfId="43" applyNumberFormat="1" applyFont="1" applyFill="1" applyProtection="1">
      <alignment/>
      <protection/>
    </xf>
    <xf numFmtId="165" fontId="13" fillId="0" borderId="0" xfId="43" applyNumberFormat="1" applyFont="1" applyFill="1" applyProtection="1">
      <alignment/>
      <protection/>
    </xf>
    <xf numFmtId="0" fontId="3" fillId="0" borderId="13" xfId="66" applyFont="1" applyFill="1" applyBorder="1" applyAlignment="1" applyProtection="1">
      <alignment horizontal="justify" vertical="top" wrapText="1"/>
      <protection/>
    </xf>
    <xf numFmtId="4" fontId="3" fillId="0" borderId="13" xfId="66" applyNumberFormat="1" applyFont="1" applyFill="1" applyBorder="1" applyProtection="1">
      <alignment/>
      <protection/>
    </xf>
    <xf numFmtId="2" fontId="3" fillId="0" borderId="13" xfId="66" applyNumberFormat="1" applyFont="1" applyFill="1" applyBorder="1" applyProtection="1">
      <alignment/>
      <protection/>
    </xf>
    <xf numFmtId="4" fontId="30" fillId="0" borderId="0" xfId="66" applyNumberFormat="1" applyFont="1" applyFill="1" applyProtection="1">
      <alignment/>
      <protection/>
    </xf>
    <xf numFmtId="0" fontId="2" fillId="0" borderId="0" xfId="43" applyFont="1" applyFill="1" applyAlignment="1" applyProtection="1">
      <alignment horizontal="justify" vertical="top"/>
      <protection/>
    </xf>
    <xf numFmtId="165" fontId="3" fillId="0" borderId="0" xfId="66" applyNumberFormat="1" applyFont="1" applyFill="1" applyProtection="1">
      <alignment/>
      <protection/>
    </xf>
    <xf numFmtId="0" fontId="20" fillId="0" borderId="0" xfId="43" applyFont="1" applyFill="1" applyProtection="1">
      <alignment/>
      <protection/>
    </xf>
    <xf numFmtId="0" fontId="17" fillId="0" borderId="0" xfId="43" applyFont="1" applyFill="1" applyProtection="1">
      <alignment/>
      <protection/>
    </xf>
    <xf numFmtId="0" fontId="12" fillId="0" borderId="0" xfId="43" applyFont="1" applyFill="1" applyProtection="1">
      <alignment/>
      <protection/>
    </xf>
    <xf numFmtId="0" fontId="23" fillId="0" borderId="0" xfId="43" applyFont="1" applyFill="1" applyProtection="1">
      <alignment/>
      <protection/>
    </xf>
    <xf numFmtId="49" fontId="10" fillId="0" borderId="0" xfId="43" applyNumberFormat="1" applyFont="1" applyFill="1" applyProtection="1">
      <alignment/>
      <protection/>
    </xf>
    <xf numFmtId="0" fontId="3" fillId="0" borderId="0" xfId="66" applyFont="1" applyFill="1" applyAlignment="1" applyProtection="1">
      <alignment horizontal="justify" vertical="top" wrapText="1"/>
      <protection/>
    </xf>
    <xf numFmtId="4" fontId="11" fillId="0" borderId="0" xfId="66" applyNumberFormat="1" applyFont="1" applyFill="1" applyProtection="1">
      <alignment/>
      <protection/>
    </xf>
    <xf numFmtId="165" fontId="11" fillId="0" borderId="0" xfId="66" applyNumberFormat="1" applyFont="1" applyFill="1" applyProtection="1">
      <alignment/>
      <protection/>
    </xf>
    <xf numFmtId="165" fontId="11" fillId="0" borderId="0" xfId="66" applyNumberFormat="1" applyFont="1" applyFill="1" applyProtection="1">
      <alignment/>
      <protection/>
    </xf>
    <xf numFmtId="2" fontId="5" fillId="0" borderId="0" xfId="43" applyNumberFormat="1" applyFont="1" applyFill="1" applyProtection="1">
      <alignment/>
      <protection/>
    </xf>
    <xf numFmtId="49" fontId="5" fillId="0" borderId="0" xfId="43" applyNumberFormat="1" applyFont="1" applyFill="1" applyProtection="1">
      <alignment/>
      <protection/>
    </xf>
    <xf numFmtId="0" fontId="8" fillId="0" borderId="16" xfId="66" applyFont="1" applyFill="1" applyBorder="1" applyAlignment="1" applyProtection="1">
      <alignment horizontal="justify" vertical="top" wrapText="1"/>
      <protection/>
    </xf>
    <xf numFmtId="165" fontId="18" fillId="0" borderId="0" xfId="43" applyNumberFormat="1" applyFont="1" applyFill="1" applyProtection="1">
      <alignment/>
      <protection/>
    </xf>
    <xf numFmtId="165" fontId="8" fillId="0" borderId="0" xfId="66" applyNumberFormat="1" applyFont="1" applyFill="1" applyProtection="1">
      <alignment/>
      <protection/>
    </xf>
    <xf numFmtId="0" fontId="8" fillId="0" borderId="0" xfId="66" applyFont="1" applyFill="1" applyAlignment="1" applyProtection="1">
      <alignment horizontal="justify" vertical="top" wrapText="1"/>
      <protection/>
    </xf>
    <xf numFmtId="0" fontId="19" fillId="0" borderId="0" xfId="66" applyFont="1" applyFill="1" applyProtection="1">
      <alignment/>
      <protection/>
    </xf>
    <xf numFmtId="0" fontId="16" fillId="0" borderId="0" xfId="66" applyFont="1" applyFill="1" applyProtection="1">
      <alignment/>
      <protection/>
    </xf>
    <xf numFmtId="0" fontId="10" fillId="0" borderId="0" xfId="66" applyFont="1" applyFill="1" applyProtection="1">
      <alignment/>
      <protection/>
    </xf>
    <xf numFmtId="0" fontId="22" fillId="0" borderId="0" xfId="66" applyFont="1" applyFill="1" applyProtection="1">
      <alignment/>
      <protection/>
    </xf>
    <xf numFmtId="165" fontId="5" fillId="0" borderId="0" xfId="66" applyNumberFormat="1" applyFont="1" applyFill="1" applyProtection="1">
      <alignment/>
      <protection/>
    </xf>
    <xf numFmtId="4" fontId="4" fillId="0" borderId="0" xfId="66" applyNumberFormat="1" applyFont="1" applyFill="1" applyProtection="1">
      <alignment/>
      <protection/>
    </xf>
    <xf numFmtId="49" fontId="24" fillId="0" borderId="0" xfId="66" applyNumberFormat="1" applyFont="1" applyFill="1" applyAlignment="1" applyProtection="1">
      <alignment horizontal="left" vertical="top" wrapText="1"/>
      <protection/>
    </xf>
    <xf numFmtId="0" fontId="25" fillId="0" borderId="0" xfId="66" applyFont="1" applyFill="1" applyAlignment="1" applyProtection="1">
      <alignment horizontal="justify" vertical="top" wrapText="1"/>
      <protection/>
    </xf>
    <xf numFmtId="4" fontId="25" fillId="0" borderId="0" xfId="66" applyNumberFormat="1" applyFont="1" applyFill="1" applyProtection="1">
      <alignment/>
      <protection/>
    </xf>
    <xf numFmtId="0" fontId="24" fillId="0" borderId="0" xfId="66" applyFont="1" applyFill="1" applyProtection="1">
      <alignment/>
      <protection/>
    </xf>
    <xf numFmtId="0" fontId="28" fillId="0" borderId="0" xfId="66" applyFont="1" applyFill="1" applyProtection="1">
      <alignment/>
      <protection/>
    </xf>
    <xf numFmtId="165" fontId="25" fillId="0" borderId="0" xfId="66" applyNumberFormat="1" applyFont="1" applyFill="1" applyProtection="1">
      <alignment/>
      <protection/>
    </xf>
    <xf numFmtId="0" fontId="18" fillId="0" borderId="0" xfId="66" applyFont="1" applyFill="1" applyProtection="1">
      <alignment/>
      <protection/>
    </xf>
    <xf numFmtId="4" fontId="3" fillId="0" borderId="20" xfId="66" applyNumberFormat="1" applyFont="1" applyFill="1" applyBorder="1" applyProtection="1">
      <alignment/>
      <protection/>
    </xf>
    <xf numFmtId="49" fontId="13" fillId="0" borderId="0" xfId="66" applyNumberFormat="1" applyFont="1" applyFill="1" applyAlignment="1" applyProtection="1">
      <alignment horizontal="left" vertical="top" wrapText="1"/>
      <protection/>
    </xf>
    <xf numFmtId="0" fontId="3" fillId="0" borderId="0" xfId="0" applyFont="1" applyFill="1" applyAlignment="1" applyProtection="1">
      <alignment horizontal="justify" vertical="top" wrapText="1"/>
      <protection/>
    </xf>
    <xf numFmtId="165" fontId="3" fillId="0" borderId="0" xfId="65" applyNumberFormat="1" applyFont="1" applyFill="1" applyProtection="1">
      <alignment/>
      <protection/>
    </xf>
    <xf numFmtId="0" fontId="7" fillId="0" borderId="0" xfId="65" applyFont="1" applyFill="1" applyProtection="1">
      <alignment/>
      <protection/>
    </xf>
    <xf numFmtId="4" fontId="9" fillId="0" borderId="16" xfId="66" applyNumberFormat="1" applyFont="1" applyFill="1" applyBorder="1" applyProtection="1">
      <alignment/>
      <protection/>
    </xf>
    <xf numFmtId="49" fontId="2" fillId="0" borderId="0" xfId="0" applyNumberFormat="1" applyFont="1" applyFill="1" applyAlignment="1" applyProtection="1">
      <alignment horizontal="left" vertical="top" wrapText="1"/>
      <protection/>
    </xf>
    <xf numFmtId="4" fontId="3" fillId="0" borderId="0" xfId="0" applyNumberFormat="1" applyFont="1" applyFill="1" applyAlignment="1" applyProtection="1">
      <alignment/>
      <protection/>
    </xf>
    <xf numFmtId="165" fontId="3" fillId="0" borderId="0" xfId="0" applyNumberFormat="1"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protection/>
    </xf>
    <xf numFmtId="4" fontId="30" fillId="0" borderId="0" xfId="65" applyNumberFormat="1" applyFont="1" applyFill="1" applyAlignment="1" applyProtection="1">
      <alignment vertical="top" wrapText="1"/>
      <protection/>
    </xf>
    <xf numFmtId="165" fontId="3" fillId="0" borderId="0" xfId="0" applyNumberFormat="1" applyFont="1" applyFill="1" applyAlignment="1" applyProtection="1">
      <alignment/>
      <protection/>
    </xf>
    <xf numFmtId="0" fontId="3" fillId="0" borderId="13" xfId="0" applyFont="1" applyFill="1" applyBorder="1" applyAlignment="1" applyProtection="1">
      <alignment horizontal="justify" vertical="top" wrapText="1"/>
      <protection/>
    </xf>
    <xf numFmtId="4" fontId="3" fillId="0" borderId="13" xfId="0" applyNumberFormat="1" applyFont="1" applyFill="1" applyBorder="1" applyAlignment="1" applyProtection="1">
      <alignment/>
      <protection/>
    </xf>
    <xf numFmtId="2" fontId="3" fillId="0" borderId="13" xfId="0" applyNumberFormat="1" applyFont="1" applyFill="1" applyBorder="1" applyAlignment="1" applyProtection="1">
      <alignment/>
      <protection/>
    </xf>
    <xf numFmtId="4" fontId="30" fillId="0" borderId="0" xfId="0" applyNumberFormat="1" applyFont="1" applyAlignment="1" applyProtection="1">
      <alignment horizontal="justify" vertical="top" wrapText="1"/>
      <protection/>
    </xf>
    <xf numFmtId="49" fontId="8" fillId="0" borderId="0" xfId="65" applyNumberFormat="1" applyFont="1" applyFill="1" applyAlignment="1" applyProtection="1">
      <alignment horizontal="left" vertical="top" wrapText="1"/>
      <protection/>
    </xf>
    <xf numFmtId="0" fontId="8" fillId="0" borderId="16" xfId="66" applyFont="1" applyFill="1" applyBorder="1" applyAlignment="1" applyProtection="1">
      <alignment horizontal="justify" vertical="top" wrapText="1"/>
      <protection/>
    </xf>
    <xf numFmtId="4" fontId="9" fillId="0" borderId="16" xfId="0" applyNumberFormat="1" applyFont="1" applyBorder="1" applyAlignment="1" applyProtection="1">
      <alignment horizontal="center"/>
      <protection/>
    </xf>
    <xf numFmtId="4" fontId="8" fillId="0" borderId="16" xfId="0" applyNumberFormat="1" applyFont="1" applyBorder="1" applyAlignment="1" applyProtection="1">
      <alignment horizontal="right"/>
      <protection/>
    </xf>
    <xf numFmtId="4" fontId="41" fillId="0" borderId="0" xfId="0" applyNumberFormat="1" applyFont="1" applyAlignment="1" applyProtection="1">
      <alignment horizontal="center"/>
      <protection/>
    </xf>
    <xf numFmtId="165" fontId="9" fillId="0" borderId="0" xfId="65" applyNumberFormat="1" applyFont="1" applyFill="1" applyProtection="1">
      <alignment/>
      <protection/>
    </xf>
    <xf numFmtId="4" fontId="30" fillId="0" borderId="0" xfId="0" applyNumberFormat="1" applyFont="1" applyAlignment="1" applyProtection="1">
      <alignment horizontal="center"/>
      <protection/>
    </xf>
    <xf numFmtId="165" fontId="4" fillId="0" borderId="0" xfId="66" applyNumberFormat="1" applyFont="1" applyFill="1" applyProtection="1">
      <alignment/>
      <protection/>
    </xf>
    <xf numFmtId="4" fontId="30" fillId="0" borderId="0" xfId="66" applyNumberFormat="1" applyFont="1" applyFill="1" applyAlignment="1" applyProtection="1">
      <alignment horizontal="justify" vertical="top" wrapText="1"/>
      <protection/>
    </xf>
    <xf numFmtId="0" fontId="3" fillId="0" borderId="0" xfId="0" applyFont="1" applyFill="1" applyAlignment="1" applyProtection="1">
      <alignment horizontal="left" vertical="top" wrapText="1"/>
      <protection/>
    </xf>
    <xf numFmtId="4" fontId="30" fillId="0" borderId="0" xfId="66" applyNumberFormat="1" applyFont="1" applyFill="1" applyAlignment="1" applyProtection="1">
      <alignment vertical="top" wrapText="1"/>
      <protection/>
    </xf>
    <xf numFmtId="0" fontId="3" fillId="0" borderId="0" xfId="66" applyFont="1" applyFill="1" applyAlignment="1" applyProtection="1">
      <alignment horizontal="left" vertical="top" wrapText="1"/>
      <protection/>
    </xf>
    <xf numFmtId="4" fontId="5" fillId="0" borderId="0" xfId="66" applyNumberFormat="1" applyFont="1" applyFill="1" applyProtection="1">
      <alignment/>
      <protection/>
    </xf>
    <xf numFmtId="2" fontId="3" fillId="0" borderId="0" xfId="0" applyNumberFormat="1" applyFont="1" applyFill="1" applyAlignment="1" applyProtection="1">
      <alignment/>
      <protection/>
    </xf>
    <xf numFmtId="0" fontId="18" fillId="0" borderId="0" xfId="0" applyFont="1" applyFill="1" applyAlignment="1" applyProtection="1">
      <alignment/>
      <protection/>
    </xf>
    <xf numFmtId="0" fontId="15" fillId="0" borderId="0" xfId="0" applyFont="1" applyFill="1" applyAlignment="1" applyProtection="1">
      <alignment/>
      <protection/>
    </xf>
    <xf numFmtId="0" fontId="21" fillId="0" borderId="0" xfId="0" applyFont="1" applyFill="1" applyAlignment="1" applyProtection="1">
      <alignment/>
      <protection/>
    </xf>
    <xf numFmtId="2" fontId="4" fillId="0" borderId="0" xfId="0" applyNumberFormat="1" applyFont="1" applyFill="1" applyAlignment="1" applyProtection="1">
      <alignment/>
      <protection/>
    </xf>
    <xf numFmtId="0" fontId="2" fillId="0" borderId="0" xfId="43" applyFont="1" applyFill="1" applyProtection="1">
      <alignment/>
      <protection/>
    </xf>
    <xf numFmtId="165" fontId="2" fillId="0" borderId="0" xfId="43" applyNumberFormat="1" applyFont="1" applyFill="1" applyProtection="1">
      <alignment/>
      <protection/>
    </xf>
    <xf numFmtId="0" fontId="7" fillId="0" borderId="0" xfId="43" applyFont="1" applyFill="1" applyProtection="1">
      <alignment/>
      <protection/>
    </xf>
    <xf numFmtId="165" fontId="6" fillId="0" borderId="0" xfId="43" applyNumberFormat="1" applyFont="1" applyFill="1" applyProtection="1">
      <alignment/>
      <protection/>
    </xf>
    <xf numFmtId="165" fontId="4" fillId="0" borderId="0" xfId="0" applyNumberFormat="1" applyFont="1" applyFill="1" applyAlignment="1" applyProtection="1">
      <alignment/>
      <protection/>
    </xf>
    <xf numFmtId="4" fontId="4" fillId="0" borderId="0" xfId="0" applyNumberFormat="1" applyFont="1" applyFill="1" applyAlignment="1" applyProtection="1">
      <alignment/>
      <protection/>
    </xf>
    <xf numFmtId="0" fontId="6" fillId="0" borderId="0" xfId="43" applyFont="1" applyFill="1" applyProtection="1">
      <alignment/>
      <protection/>
    </xf>
    <xf numFmtId="2" fontId="15" fillId="0" borderId="0" xfId="0" applyNumberFormat="1" applyFont="1" applyFill="1" applyAlignment="1" applyProtection="1">
      <alignment/>
      <protection/>
    </xf>
    <xf numFmtId="165" fontId="30" fillId="0" borderId="0" xfId="66" applyNumberFormat="1" applyFont="1" applyFill="1" applyProtection="1">
      <alignment/>
      <protection/>
    </xf>
    <xf numFmtId="165" fontId="15" fillId="0" borderId="0" xfId="66" applyNumberFormat="1" applyFont="1" applyFill="1" applyProtection="1">
      <alignment/>
      <protection/>
    </xf>
    <xf numFmtId="0" fontId="31" fillId="0" borderId="0" xfId="0" applyFont="1" applyFill="1" applyAlignment="1" applyProtection="1">
      <alignment/>
      <protection/>
    </xf>
    <xf numFmtId="49" fontId="6" fillId="0" borderId="0" xfId="66" applyNumberFormat="1" applyFont="1" applyFill="1" applyAlignment="1" applyProtection="1">
      <alignment horizontal="left" vertical="top" wrapText="1"/>
      <protection/>
    </xf>
    <xf numFmtId="165" fontId="34" fillId="0" borderId="0" xfId="66" applyNumberFormat="1" applyFont="1" applyFill="1" applyProtection="1">
      <alignment/>
      <protection/>
    </xf>
    <xf numFmtId="4" fontId="8" fillId="0" borderId="0" xfId="66" applyNumberFormat="1" applyFont="1" applyFill="1" applyAlignment="1" applyProtection="1">
      <alignment horizontal="justify" vertical="top" wrapText="1"/>
      <protection/>
    </xf>
    <xf numFmtId="171" fontId="8" fillId="0" borderId="0" xfId="0" applyNumberFormat="1" applyFont="1" applyAlignment="1" applyProtection="1">
      <alignment horizontal="left" vertical="top"/>
      <protection/>
    </xf>
    <xf numFmtId="172" fontId="9" fillId="0" borderId="0" xfId="0" applyNumberFormat="1" applyFont="1" applyAlignment="1" applyProtection="1">
      <alignment horizontal="justify" vertical="top"/>
      <protection/>
    </xf>
    <xf numFmtId="172" fontId="9" fillId="0" borderId="0" xfId="0" applyNumberFormat="1" applyFont="1" applyAlignment="1" applyProtection="1">
      <alignment/>
      <protection/>
    </xf>
    <xf numFmtId="171" fontId="9" fillId="0" borderId="0" xfId="0" applyNumberFormat="1" applyFont="1" applyAlignment="1" applyProtection="1">
      <alignment/>
      <protection/>
    </xf>
    <xf numFmtId="172" fontId="8" fillId="0" borderId="0" xfId="0" applyNumberFormat="1" applyFont="1" applyAlignment="1" applyProtection="1">
      <alignment horizontal="justify" vertical="top"/>
      <protection/>
    </xf>
    <xf numFmtId="4" fontId="8" fillId="0" borderId="0" xfId="0" applyNumberFormat="1" applyFont="1" applyAlignment="1" applyProtection="1">
      <alignment/>
      <protection/>
    </xf>
    <xf numFmtId="171" fontId="9" fillId="0" borderId="0" xfId="0" applyNumberFormat="1" applyFont="1" applyAlignment="1" applyProtection="1">
      <alignment horizontal="left" vertical="top"/>
      <protection/>
    </xf>
    <xf numFmtId="172" fontId="9" fillId="0" borderId="18" xfId="0" applyNumberFormat="1" applyFont="1" applyBorder="1" applyAlignment="1" applyProtection="1">
      <alignment vertical="top"/>
      <protection/>
    </xf>
    <xf numFmtId="172" fontId="9" fillId="0" borderId="18" xfId="0" applyNumberFormat="1" applyFont="1" applyBorder="1" applyAlignment="1" applyProtection="1">
      <alignment/>
      <protection/>
    </xf>
    <xf numFmtId="172" fontId="9" fillId="0" borderId="17" xfId="0" applyNumberFormat="1" applyFont="1" applyBorder="1" applyAlignment="1" applyProtection="1">
      <alignment horizontal="justify" vertical="top"/>
      <protection/>
    </xf>
    <xf numFmtId="4" fontId="9" fillId="0" borderId="17" xfId="0" applyNumberFormat="1" applyFont="1" applyBorder="1" applyAlignment="1" applyProtection="1">
      <alignment/>
      <protection/>
    </xf>
    <xf numFmtId="172" fontId="9" fillId="0" borderId="17" xfId="0" applyNumberFormat="1" applyFont="1" applyBorder="1" applyAlignment="1" applyProtection="1">
      <alignment/>
      <protection/>
    </xf>
    <xf numFmtId="172" fontId="8" fillId="0" borderId="16" xfId="0" applyNumberFormat="1" applyFont="1" applyBorder="1" applyAlignment="1" applyProtection="1">
      <alignment horizontal="justify" vertical="top"/>
      <protection/>
    </xf>
    <xf numFmtId="4" fontId="9" fillId="0" borderId="16" xfId="0" applyNumberFormat="1" applyFont="1" applyBorder="1" applyAlignment="1" applyProtection="1">
      <alignment/>
      <protection/>
    </xf>
    <xf numFmtId="172" fontId="8" fillId="0" borderId="16" xfId="0" applyNumberFormat="1" applyFont="1" applyBorder="1" applyAlignment="1" applyProtection="1">
      <alignment/>
      <protection/>
    </xf>
    <xf numFmtId="0" fontId="7" fillId="0" borderId="0" xfId="0" applyFont="1" applyAlignment="1" applyProtection="1">
      <alignment horizontal="left" vertical="top"/>
      <protection/>
    </xf>
    <xf numFmtId="0" fontId="7" fillId="0" borderId="0" xfId="0" applyFont="1" applyAlignment="1" applyProtection="1">
      <alignment/>
      <protection/>
    </xf>
    <xf numFmtId="0" fontId="5" fillId="0" borderId="13" xfId="0" applyFont="1" applyBorder="1" applyAlignment="1" applyProtection="1">
      <alignment horizontal="left" vertical="top"/>
      <protection/>
    </xf>
    <xf numFmtId="0" fontId="5" fillId="0" borderId="0" xfId="0" applyFont="1" applyAlignment="1" applyProtection="1">
      <alignment horizontal="left" vertical="top"/>
      <protection/>
    </xf>
    <xf numFmtId="171" fontId="2" fillId="0" borderId="0" xfId="0" applyNumberFormat="1" applyFont="1" applyAlignment="1" applyProtection="1">
      <alignment horizontal="left" vertical="top"/>
      <protection/>
    </xf>
    <xf numFmtId="172" fontId="3" fillId="0" borderId="0" xfId="0" applyNumberFormat="1" applyFont="1" applyAlignment="1" applyProtection="1">
      <alignment horizontal="justify" vertical="top"/>
      <protection/>
    </xf>
    <xf numFmtId="4" fontId="3" fillId="0" borderId="0" xfId="0" applyNumberFormat="1" applyFont="1" applyAlignment="1" applyProtection="1">
      <alignment/>
      <protection/>
    </xf>
    <xf numFmtId="172" fontId="3" fillId="0" borderId="0" xfId="0" applyNumberFormat="1" applyFont="1" applyAlignment="1" applyProtection="1">
      <alignment/>
      <protection/>
    </xf>
    <xf numFmtId="171" fontId="8" fillId="0" borderId="13" xfId="0" applyNumberFormat="1" applyFont="1" applyBorder="1" applyAlignment="1" applyProtection="1">
      <alignment horizontal="left" vertical="top"/>
      <protection/>
    </xf>
    <xf numFmtId="172" fontId="8" fillId="0" borderId="13" xfId="0" applyNumberFormat="1" applyFont="1" applyBorder="1" applyAlignment="1" applyProtection="1">
      <alignment horizontal="justify" vertical="top"/>
      <protection/>
    </xf>
    <xf numFmtId="172" fontId="2" fillId="0" borderId="0" xfId="0" applyNumberFormat="1" applyFont="1" applyAlignment="1" applyProtection="1">
      <alignment/>
      <protection/>
    </xf>
    <xf numFmtId="4" fontId="3" fillId="0" borderId="0" xfId="0" applyNumberFormat="1" applyFont="1" applyAlignment="1" applyProtection="1">
      <alignment horizontal="right"/>
      <protection/>
    </xf>
    <xf numFmtId="3" fontId="3" fillId="0" borderId="0" xfId="0" applyNumberFormat="1" applyFont="1" applyAlignment="1" applyProtection="1">
      <alignment horizontal="center"/>
      <protection/>
    </xf>
    <xf numFmtId="171" fontId="3" fillId="0" borderId="0" xfId="0" applyNumberFormat="1" applyFont="1" applyAlignment="1" applyProtection="1">
      <alignment/>
      <protection/>
    </xf>
    <xf numFmtId="171" fontId="2" fillId="0" borderId="0" xfId="0" applyNumberFormat="1" applyFont="1" applyAlignment="1" applyProtection="1">
      <alignment horizontal="right" vertical="top"/>
      <protection/>
    </xf>
    <xf numFmtId="3" fontId="3" fillId="0" borderId="0" xfId="0" applyNumberFormat="1" applyFont="1" applyAlignment="1" applyProtection="1">
      <alignment horizontal="left"/>
      <protection/>
    </xf>
    <xf numFmtId="172" fontId="3" fillId="0" borderId="13" xfId="0" applyNumberFormat="1" applyFont="1" applyBorder="1" applyAlignment="1" applyProtection="1">
      <alignment horizontal="justify" vertical="top"/>
      <protection/>
    </xf>
    <xf numFmtId="4" fontId="3" fillId="0" borderId="13" xfId="0" applyNumberFormat="1" applyFont="1" applyBorder="1" applyAlignment="1" applyProtection="1">
      <alignment/>
      <protection/>
    </xf>
    <xf numFmtId="172" fontId="3" fillId="0" borderId="13" xfId="0" applyNumberFormat="1" applyFont="1" applyBorder="1" applyAlignment="1" applyProtection="1">
      <alignment/>
      <protection/>
    </xf>
    <xf numFmtId="172" fontId="3" fillId="0" borderId="0" xfId="0" applyNumberFormat="1" applyFont="1" applyAlignment="1" applyProtection="1">
      <alignment horizontal="justify" vertical="top" wrapText="1"/>
      <protection/>
    </xf>
    <xf numFmtId="4" fontId="3" fillId="0" borderId="0" xfId="0" applyNumberFormat="1" applyFont="1" applyAlignment="1" applyProtection="1">
      <alignment horizontal="center"/>
      <protection/>
    </xf>
    <xf numFmtId="49" fontId="3" fillId="0" borderId="0" xfId="0" applyNumberFormat="1" applyFont="1" applyAlignment="1" applyProtection="1">
      <alignment horizontal="justify" vertical="top"/>
      <protection/>
    </xf>
    <xf numFmtId="171" fontId="3" fillId="0" borderId="0" xfId="0" applyNumberFormat="1" applyFont="1" applyAlignment="1" applyProtection="1">
      <alignment horizontal="left"/>
      <protection/>
    </xf>
    <xf numFmtId="172" fontId="3" fillId="0" borderId="0" xfId="0" applyNumberFormat="1" applyFont="1" applyBorder="1" applyAlignment="1" applyProtection="1">
      <alignment horizontal="justify" vertical="top"/>
      <protection/>
    </xf>
    <xf numFmtId="4" fontId="3" fillId="0" borderId="0" xfId="0" applyNumberFormat="1" applyFont="1" applyBorder="1" applyAlignment="1" applyProtection="1">
      <alignment/>
      <protection/>
    </xf>
    <xf numFmtId="172" fontId="3" fillId="0" borderId="0" xfId="0" applyNumberFormat="1" applyFont="1" applyBorder="1" applyAlignment="1" applyProtection="1">
      <alignment/>
      <protection/>
    </xf>
    <xf numFmtId="172" fontId="2" fillId="0" borderId="0" xfId="0" applyNumberFormat="1" applyFont="1" applyAlignment="1" applyProtection="1">
      <alignment horizontal="justify" vertical="top"/>
      <protection/>
    </xf>
    <xf numFmtId="4" fontId="2" fillId="0" borderId="0" xfId="0" applyNumberFormat="1" applyFont="1" applyAlignment="1" applyProtection="1">
      <alignment/>
      <protection/>
    </xf>
    <xf numFmtId="172" fontId="8" fillId="0" borderId="16" xfId="0" applyNumberFormat="1" applyFont="1" applyBorder="1" applyAlignment="1" applyProtection="1">
      <alignment vertical="top"/>
      <protection/>
    </xf>
    <xf numFmtId="4" fontId="8" fillId="0" borderId="16" xfId="0" applyNumberFormat="1" applyFont="1" applyBorder="1" applyAlignment="1" applyProtection="1">
      <alignment/>
      <protection/>
    </xf>
    <xf numFmtId="172" fontId="8" fillId="0" borderId="0" xfId="0" applyNumberFormat="1" applyFont="1" applyAlignment="1" applyProtection="1">
      <alignment/>
      <protection/>
    </xf>
    <xf numFmtId="172" fontId="8" fillId="0" borderId="13" xfId="0" applyNumberFormat="1" applyFont="1" applyBorder="1" applyAlignment="1" applyProtection="1">
      <alignment vertical="top"/>
      <protection/>
    </xf>
    <xf numFmtId="0" fontId="5" fillId="0" borderId="0" xfId="0" applyFont="1" applyAlignment="1" applyProtection="1">
      <alignment horizontal="justify" vertical="top"/>
      <protection/>
    </xf>
    <xf numFmtId="4" fontId="5" fillId="0" borderId="0" xfId="0" applyNumberFormat="1" applyFont="1" applyAlignment="1" applyProtection="1">
      <alignment/>
      <protection/>
    </xf>
    <xf numFmtId="171" fontId="2" fillId="0" borderId="0" xfId="0" applyNumberFormat="1" applyFont="1" applyBorder="1" applyAlignment="1" applyProtection="1">
      <alignment horizontal="left" vertical="top"/>
      <protection/>
    </xf>
    <xf numFmtId="4" fontId="3" fillId="0" borderId="13" xfId="0" applyNumberFormat="1" applyFont="1" applyBorder="1" applyAlignment="1" applyProtection="1">
      <alignment/>
      <protection locked="0"/>
    </xf>
    <xf numFmtId="0" fontId="5" fillId="0" borderId="0" xfId="0" applyFont="1" applyFill="1" applyAlignment="1" applyProtection="1">
      <alignment horizontal="justify" vertical="justify"/>
      <protection/>
    </xf>
    <xf numFmtId="0" fontId="5" fillId="0" borderId="0" xfId="0" applyFont="1" applyFill="1" applyAlignment="1" applyProtection="1">
      <alignment horizontal="justify" vertical="top"/>
      <protection/>
    </xf>
    <xf numFmtId="2" fontId="31" fillId="0" borderId="0" xfId="0" applyNumberFormat="1" applyFont="1" applyFill="1" applyAlignment="1" applyProtection="1">
      <alignment horizontal="right" vertical="justify"/>
      <protection/>
    </xf>
    <xf numFmtId="4" fontId="5" fillId="0" borderId="0" xfId="0" applyNumberFormat="1" applyFont="1" applyFill="1" applyAlignment="1" applyProtection="1">
      <alignment horizontal="right" vertical="justify"/>
      <protection/>
    </xf>
    <xf numFmtId="4" fontId="31" fillId="0" borderId="0" xfId="0" applyNumberFormat="1" applyFont="1" applyFill="1" applyAlignment="1" applyProtection="1">
      <alignment horizontal="right" vertical="justify"/>
      <protection/>
    </xf>
    <xf numFmtId="0" fontId="5" fillId="0" borderId="0" xfId="0" applyFont="1" applyFill="1" applyAlignment="1" applyProtection="1">
      <alignment horizontal="justify" vertical="top" wrapText="1"/>
      <protection/>
    </xf>
    <xf numFmtId="4" fontId="9" fillId="0" borderId="0" xfId="50" applyNumberFormat="1" applyFont="1" applyFill="1" applyAlignment="1" applyProtection="1">
      <alignment horizontal="justify" vertical="top"/>
      <protection/>
    </xf>
    <xf numFmtId="4" fontId="8" fillId="0" borderId="0" xfId="0" applyNumberFormat="1" applyFont="1" applyFill="1" applyBorder="1" applyAlignment="1" applyProtection="1">
      <alignment vertical="top"/>
      <protection/>
    </xf>
    <xf numFmtId="4" fontId="8" fillId="0" borderId="0" xfId="0" applyNumberFormat="1" applyFont="1" applyFill="1" applyBorder="1" applyAlignment="1" applyProtection="1">
      <alignment horizontal="justify" vertical="top"/>
      <protection/>
    </xf>
    <xf numFmtId="14" fontId="31" fillId="0" borderId="0" xfId="0" applyNumberFormat="1" applyFont="1" applyFill="1" applyBorder="1" applyAlignment="1" applyProtection="1">
      <alignment horizontal="justify" vertical="justify"/>
      <protection/>
    </xf>
    <xf numFmtId="0" fontId="31" fillId="0" borderId="18" xfId="0" applyFont="1" applyFill="1" applyBorder="1" applyAlignment="1" applyProtection="1">
      <alignment horizontal="justify" vertical="top"/>
      <protection/>
    </xf>
    <xf numFmtId="2" fontId="31" fillId="0" borderId="18" xfId="0" applyNumberFormat="1" applyFont="1" applyFill="1" applyBorder="1" applyAlignment="1" applyProtection="1">
      <alignment horizontal="right" vertical="justify"/>
      <protection/>
    </xf>
    <xf numFmtId="4" fontId="31" fillId="0" borderId="18" xfId="0" applyNumberFormat="1" applyFont="1" applyFill="1" applyBorder="1" applyAlignment="1" applyProtection="1">
      <alignment/>
      <protection/>
    </xf>
    <xf numFmtId="2" fontId="31" fillId="0" borderId="18" xfId="86" applyNumberFormat="1" applyFont="1" applyFill="1" applyBorder="1" applyAlignment="1" applyProtection="1">
      <alignment horizontal="right" vertical="justify"/>
      <protection/>
    </xf>
    <xf numFmtId="16" fontId="9" fillId="0" borderId="0" xfId="59" applyNumberFormat="1" applyFont="1" applyFill="1" applyBorder="1" applyAlignment="1" applyProtection="1">
      <alignment horizontal="justify" vertical="justify"/>
      <protection/>
    </xf>
    <xf numFmtId="4" fontId="9" fillId="0" borderId="17" xfId="59" applyNumberFormat="1" applyFont="1" applyFill="1" applyBorder="1" applyAlignment="1" applyProtection="1">
      <alignment horizontal="justify" vertical="top"/>
      <protection/>
    </xf>
    <xf numFmtId="2" fontId="31" fillId="0" borderId="17" xfId="0" applyNumberFormat="1" applyFont="1" applyFill="1" applyBorder="1" applyAlignment="1" applyProtection="1">
      <alignment horizontal="right" vertical="justify"/>
      <protection/>
    </xf>
    <xf numFmtId="4" fontId="31" fillId="0" borderId="17" xfId="0" applyNumberFormat="1" applyFont="1" applyFill="1" applyBorder="1" applyAlignment="1" applyProtection="1">
      <alignment/>
      <protection/>
    </xf>
    <xf numFmtId="2" fontId="9" fillId="0" borderId="17" xfId="86" applyNumberFormat="1" applyFont="1" applyFill="1" applyBorder="1" applyAlignment="1" applyProtection="1">
      <alignment horizontal="right" vertical="justify"/>
      <protection/>
    </xf>
    <xf numFmtId="4" fontId="9" fillId="0" borderId="0" xfId="59" applyNumberFormat="1" applyFont="1" applyFill="1" applyBorder="1" applyAlignment="1" applyProtection="1">
      <alignment horizontal="justify" vertical="top"/>
      <protection/>
    </xf>
    <xf numFmtId="2" fontId="31" fillId="0" borderId="0" xfId="0" applyNumberFormat="1" applyFont="1" applyFill="1" applyBorder="1" applyAlignment="1" applyProtection="1">
      <alignment horizontal="right" vertical="justify"/>
      <protection/>
    </xf>
    <xf numFmtId="4" fontId="31" fillId="0" borderId="0" xfId="0" applyNumberFormat="1" applyFont="1" applyFill="1" applyBorder="1" applyAlignment="1" applyProtection="1">
      <alignment/>
      <protection/>
    </xf>
    <xf numFmtId="2" fontId="9" fillId="0" borderId="0" xfId="86" applyNumberFormat="1" applyFont="1" applyFill="1" applyBorder="1" applyAlignment="1" applyProtection="1">
      <alignment horizontal="right" vertical="justify"/>
      <protection/>
    </xf>
    <xf numFmtId="0" fontId="8" fillId="0" borderId="0" xfId="63" applyFont="1" applyFill="1" applyBorder="1" applyAlignment="1" applyProtection="1">
      <alignment horizontal="justify" vertical="justify"/>
      <protection/>
    </xf>
    <xf numFmtId="0" fontId="5" fillId="0" borderId="16" xfId="0" applyFont="1" applyFill="1" applyBorder="1" applyAlignment="1" applyProtection="1">
      <alignment horizontal="justify" vertical="top"/>
      <protection/>
    </xf>
    <xf numFmtId="2" fontId="31" fillId="0" borderId="16" xfId="0" applyNumberFormat="1" applyFont="1" applyFill="1" applyBorder="1" applyAlignment="1" applyProtection="1">
      <alignment horizontal="right" vertical="justify"/>
      <protection/>
    </xf>
    <xf numFmtId="4" fontId="5" fillId="0" borderId="16" xfId="0" applyNumberFormat="1" applyFont="1" applyFill="1" applyBorder="1" applyAlignment="1" applyProtection="1">
      <alignment/>
      <protection/>
    </xf>
    <xf numFmtId="4" fontId="5" fillId="0" borderId="16" xfId="0" applyNumberFormat="1" applyFont="1" applyFill="1" applyBorder="1" applyAlignment="1" applyProtection="1">
      <alignment horizontal="right" vertical="justify"/>
      <protection/>
    </xf>
    <xf numFmtId="0" fontId="40" fillId="0" borderId="0" xfId="0" applyFont="1" applyFill="1" applyAlignment="1" applyProtection="1">
      <alignment horizontal="justify" vertical="justify"/>
      <protection/>
    </xf>
    <xf numFmtId="0" fontId="40" fillId="0" borderId="0" xfId="0" applyFont="1" applyFill="1" applyAlignment="1" applyProtection="1">
      <alignment horizontal="justify" vertical="top"/>
      <protection/>
    </xf>
    <xf numFmtId="2" fontId="42" fillId="0" borderId="0" xfId="0" applyNumberFormat="1" applyFont="1" applyFill="1" applyAlignment="1" applyProtection="1">
      <alignment horizontal="right" vertical="justify"/>
      <protection/>
    </xf>
    <xf numFmtId="4" fontId="40" fillId="0" borderId="0" xfId="0" applyNumberFormat="1" applyFont="1" applyFill="1" applyAlignment="1" applyProtection="1">
      <alignment horizontal="right" vertical="justify"/>
      <protection/>
    </xf>
    <xf numFmtId="4" fontId="42" fillId="0" borderId="0" xfId="0" applyNumberFormat="1" applyFont="1" applyFill="1" applyAlignment="1" applyProtection="1">
      <alignment horizontal="right" vertical="justify"/>
      <protection/>
    </xf>
    <xf numFmtId="14" fontId="8" fillId="0" borderId="13" xfId="64" applyNumberFormat="1" applyFont="1" applyFill="1" applyBorder="1" applyAlignment="1" applyProtection="1">
      <alignment horizontal="justify" vertical="justify"/>
      <protection/>
    </xf>
    <xf numFmtId="4" fontId="8" fillId="0" borderId="13" xfId="64" applyNumberFormat="1" applyFont="1" applyFill="1" applyBorder="1" applyAlignment="1" applyProtection="1">
      <alignment horizontal="justify" vertical="top"/>
      <protection/>
    </xf>
    <xf numFmtId="2" fontId="1" fillId="0" borderId="13" xfId="0" applyNumberFormat="1" applyFont="1" applyFill="1" applyBorder="1" applyAlignment="1" applyProtection="1">
      <alignment horizontal="center" vertical="justify"/>
      <protection/>
    </xf>
    <xf numFmtId="4" fontId="1" fillId="0" borderId="13" xfId="0" applyNumberFormat="1" applyFont="1" applyFill="1" applyBorder="1" applyAlignment="1" applyProtection="1">
      <alignment horizontal="center" vertical="justify"/>
      <protection/>
    </xf>
    <xf numFmtId="0" fontId="7" fillId="0" borderId="0" xfId="0" applyFont="1" applyFill="1" applyAlignment="1" applyProtection="1">
      <alignment horizontal="justify" vertical="top"/>
      <protection/>
    </xf>
    <xf numFmtId="4" fontId="3" fillId="0" borderId="0" xfId="44" applyNumberFormat="1" applyFont="1" applyFill="1" applyAlignment="1" applyProtection="1">
      <alignment horizontal="justify" vertical="top"/>
      <protection/>
    </xf>
    <xf numFmtId="0" fontId="7" fillId="0" borderId="13" xfId="0" applyFont="1" applyFill="1" applyBorder="1" applyAlignment="1" applyProtection="1">
      <alignment horizontal="justify" vertical="top"/>
      <protection/>
    </xf>
    <xf numFmtId="4" fontId="3" fillId="0" borderId="0" xfId="47" applyNumberFormat="1" applyFont="1" applyFill="1" applyAlignment="1" applyProtection="1">
      <alignment horizontal="justify" vertical="top"/>
      <protection/>
    </xf>
    <xf numFmtId="4" fontId="3" fillId="0" borderId="0" xfId="47" applyNumberFormat="1" applyFont="1" applyFill="1" applyAlignment="1" applyProtection="1">
      <alignment horizontal="right" vertical="justify"/>
      <protection/>
    </xf>
    <xf numFmtId="4" fontId="3" fillId="0" borderId="0" xfId="47" applyNumberFormat="1" applyFont="1" applyFill="1" applyAlignment="1" applyProtection="1">
      <alignment horizontal="justify" vertical="justify"/>
      <protection/>
    </xf>
    <xf numFmtId="4" fontId="3" fillId="0" borderId="0" xfId="0" applyNumberFormat="1" applyFont="1" applyFill="1" applyAlignment="1" applyProtection="1">
      <alignment horizontal="justify" vertical="top"/>
      <protection/>
    </xf>
    <xf numFmtId="0" fontId="3" fillId="0" borderId="0" xfId="65" applyFont="1" applyAlignment="1" applyProtection="1">
      <alignment horizontal="justify" vertical="top" wrapText="1"/>
      <protection/>
    </xf>
    <xf numFmtId="0" fontId="1" fillId="0" borderId="0" xfId="0" applyFont="1" applyFill="1" applyAlignment="1" applyProtection="1">
      <alignment horizontal="justify" vertical="top"/>
      <protection/>
    </xf>
    <xf numFmtId="16" fontId="7" fillId="0" borderId="0" xfId="0" applyNumberFormat="1" applyFont="1" applyFill="1" applyAlignment="1" applyProtection="1">
      <alignment horizontal="justify" vertical="justify"/>
      <protection/>
    </xf>
    <xf numFmtId="2" fontId="7" fillId="0" borderId="0" xfId="0" applyNumberFormat="1" applyFont="1" applyFill="1" applyAlignment="1" applyProtection="1">
      <alignment horizontal="justify" vertical="justify"/>
      <protection/>
    </xf>
    <xf numFmtId="4" fontId="3" fillId="0" borderId="0" xfId="51" applyNumberFormat="1" applyFont="1" applyFill="1" applyBorder="1" applyAlignment="1" applyProtection="1">
      <alignment horizontal="justify" vertical="justify" wrapText="1"/>
      <protection/>
    </xf>
    <xf numFmtId="0" fontId="7" fillId="0" borderId="0" xfId="0" applyFont="1" applyFill="1" applyBorder="1" applyAlignment="1" applyProtection="1">
      <alignment horizontal="justify" vertical="top" wrapText="1"/>
      <protection/>
    </xf>
    <xf numFmtId="4" fontId="3" fillId="0" borderId="18" xfId="0" applyNumberFormat="1" applyFont="1" applyFill="1" applyBorder="1" applyAlignment="1" applyProtection="1">
      <alignment horizontal="justify" vertical="top"/>
      <protection/>
    </xf>
    <xf numFmtId="2" fontId="7" fillId="0" borderId="0" xfId="0" applyNumberFormat="1" applyFont="1" applyFill="1" applyBorder="1" applyAlignment="1" applyProtection="1">
      <alignment horizontal="justify" vertical="justify"/>
      <protection/>
    </xf>
    <xf numFmtId="4" fontId="3" fillId="0" borderId="0" xfId="52" applyNumberFormat="1" applyFont="1" applyFill="1" applyBorder="1" applyAlignment="1" applyProtection="1">
      <alignment horizontal="justify" vertical="top" wrapText="1"/>
      <protection/>
    </xf>
    <xf numFmtId="4" fontId="3" fillId="0" borderId="0" xfId="0" applyNumberFormat="1" applyFont="1" applyFill="1" applyBorder="1" applyAlignment="1" applyProtection="1">
      <alignment horizontal="justify" vertical="top"/>
      <protection/>
    </xf>
    <xf numFmtId="4" fontId="3" fillId="0" borderId="13" xfId="0" applyNumberFormat="1" applyFont="1" applyFill="1" applyBorder="1" applyAlignment="1" applyProtection="1">
      <alignment horizontal="justify" vertical="top"/>
      <protection/>
    </xf>
    <xf numFmtId="0" fontId="7" fillId="0" borderId="0" xfId="0" applyFont="1" applyFill="1" applyBorder="1" applyAlignment="1" applyProtection="1">
      <alignment horizontal="justify" vertical="top"/>
      <protection/>
    </xf>
    <xf numFmtId="0" fontId="2" fillId="0" borderId="0" xfId="53" applyFont="1" applyFill="1" applyBorder="1" applyAlignment="1" applyProtection="1">
      <alignment horizontal="justify" vertical="justify"/>
      <protection/>
    </xf>
    <xf numFmtId="4" fontId="3" fillId="0" borderId="0" xfId="54" applyNumberFormat="1" applyFont="1" applyFill="1" applyBorder="1" applyAlignment="1" applyProtection="1">
      <alignment horizontal="justify" vertical="top"/>
      <protection/>
    </xf>
    <xf numFmtId="0" fontId="1" fillId="0" borderId="0" xfId="0" applyFont="1" applyFill="1" applyBorder="1" applyAlignment="1" applyProtection="1">
      <alignment horizontal="right" vertical="justify"/>
      <protection/>
    </xf>
    <xf numFmtId="4" fontId="3" fillId="0" borderId="0" xfId="56" applyNumberFormat="1" applyFont="1" applyFill="1" applyBorder="1" applyAlignment="1" applyProtection="1">
      <alignment horizontal="justify" vertical="top"/>
      <protection/>
    </xf>
    <xf numFmtId="4" fontId="3" fillId="0" borderId="0" xfId="55" applyNumberFormat="1" applyFont="1" applyFill="1" applyBorder="1" applyAlignment="1" applyProtection="1">
      <alignment horizontal="justify" vertical="justify"/>
      <protection/>
    </xf>
    <xf numFmtId="4" fontId="3" fillId="0" borderId="0" xfId="0" applyNumberFormat="1" applyFont="1" applyFill="1" applyBorder="1" applyAlignment="1" applyProtection="1">
      <alignment horizontal="justify" vertical="top" wrapText="1"/>
      <protection/>
    </xf>
    <xf numFmtId="4" fontId="3" fillId="0" borderId="18" xfId="0" applyNumberFormat="1" applyFont="1" applyFill="1" applyBorder="1" applyAlignment="1" applyProtection="1">
      <alignment horizontal="justify" vertical="top" wrapText="1"/>
      <protection/>
    </xf>
    <xf numFmtId="0" fontId="5" fillId="0" borderId="0" xfId="0" applyFont="1" applyFill="1" applyBorder="1" applyAlignment="1" applyProtection="1">
      <alignment horizontal="justify" vertical="justify"/>
      <protection/>
    </xf>
    <xf numFmtId="4" fontId="8" fillId="0" borderId="16" xfId="0" applyNumberFormat="1" applyFont="1" applyFill="1" applyBorder="1" applyAlignment="1" applyProtection="1">
      <alignment horizontal="justify" vertical="top"/>
      <protection/>
    </xf>
    <xf numFmtId="4" fontId="89" fillId="0" borderId="16" xfId="0" applyNumberFormat="1" applyFont="1" applyFill="1" applyBorder="1" applyAlignment="1" applyProtection="1">
      <alignment horizontal="right" vertical="justify"/>
      <protection/>
    </xf>
    <xf numFmtId="0" fontId="40" fillId="0" borderId="0" xfId="0" applyFont="1" applyFill="1" applyBorder="1" applyAlignment="1" applyProtection="1">
      <alignment horizontal="justify" vertical="justify"/>
      <protection/>
    </xf>
    <xf numFmtId="0" fontId="40" fillId="0" borderId="0" xfId="0" applyFont="1" applyFill="1" applyBorder="1" applyAlignment="1" applyProtection="1">
      <alignment horizontal="justify" vertical="top"/>
      <protection/>
    </xf>
    <xf numFmtId="2" fontId="42" fillId="0" borderId="0" xfId="0" applyNumberFormat="1" applyFont="1" applyFill="1" applyBorder="1" applyAlignment="1" applyProtection="1">
      <alignment horizontal="right" vertical="justify"/>
      <protection/>
    </xf>
    <xf numFmtId="4" fontId="40" fillId="0" borderId="0" xfId="0" applyNumberFormat="1" applyFont="1" applyFill="1" applyBorder="1" applyAlignment="1" applyProtection="1">
      <alignment horizontal="right" vertical="justify"/>
      <protection/>
    </xf>
    <xf numFmtId="4" fontId="42" fillId="0" borderId="0" xfId="0" applyNumberFormat="1" applyFont="1" applyFill="1" applyBorder="1" applyAlignment="1" applyProtection="1">
      <alignment horizontal="right" vertical="justify"/>
      <protection/>
    </xf>
    <xf numFmtId="0" fontId="5" fillId="0" borderId="13" xfId="0" applyFont="1" applyFill="1" applyBorder="1" applyAlignment="1" applyProtection="1">
      <alignment horizontal="justify" vertical="justify"/>
      <protection/>
    </xf>
    <xf numFmtId="4" fontId="8" fillId="0" borderId="13" xfId="0" applyNumberFormat="1" applyFont="1" applyFill="1" applyBorder="1" applyAlignment="1" applyProtection="1">
      <alignment horizontal="justify" vertical="top"/>
      <protection/>
    </xf>
    <xf numFmtId="0" fontId="68" fillId="0" borderId="0" xfId="0" applyFont="1" applyFill="1" applyBorder="1" applyAlignment="1" applyProtection="1">
      <alignment horizontal="justify" vertical="top"/>
      <protection/>
    </xf>
    <xf numFmtId="4" fontId="3" fillId="0" borderId="0" xfId="0" applyNumberFormat="1" applyFont="1" applyFill="1" applyAlignment="1" applyProtection="1">
      <alignment horizontal="right" vertical="justify"/>
      <protection/>
    </xf>
    <xf numFmtId="0" fontId="3" fillId="0" borderId="0" xfId="0" applyFont="1" applyFill="1" applyBorder="1" applyAlignment="1" applyProtection="1">
      <alignment horizontal="justify" vertical="top"/>
      <protection/>
    </xf>
    <xf numFmtId="170" fontId="3" fillId="0" borderId="0" xfId="0" applyNumberFormat="1" applyFont="1" applyFill="1" applyBorder="1" applyAlignment="1" applyProtection="1">
      <alignment horizontal="justify" vertical="top"/>
      <protection/>
    </xf>
    <xf numFmtId="170" fontId="3" fillId="0" borderId="0" xfId="0" applyNumberFormat="1" applyFont="1" applyFill="1" applyAlignment="1" applyProtection="1">
      <alignment horizontal="justify" vertical="top"/>
      <protection/>
    </xf>
    <xf numFmtId="4" fontId="9" fillId="0" borderId="16" xfId="0" applyNumberFormat="1" applyFont="1" applyFill="1" applyBorder="1" applyAlignment="1" applyProtection="1">
      <alignment horizontal="right" vertical="justify"/>
      <protection/>
    </xf>
    <xf numFmtId="4" fontId="8" fillId="0" borderId="16" xfId="0" applyNumberFormat="1" applyFont="1" applyFill="1" applyBorder="1" applyAlignment="1" applyProtection="1">
      <alignment horizontal="right" vertical="justify"/>
      <protection/>
    </xf>
    <xf numFmtId="4" fontId="37" fillId="0" borderId="0" xfId="0" applyNumberFormat="1" applyFont="1" applyFill="1" applyBorder="1" applyAlignment="1" applyProtection="1">
      <alignment horizontal="justify" vertical="top"/>
      <protection/>
    </xf>
    <xf numFmtId="0" fontId="37" fillId="0" borderId="0" xfId="0" applyFont="1" applyFill="1" applyBorder="1" applyAlignment="1" applyProtection="1">
      <alignment horizontal="justify" vertical="top"/>
      <protection/>
    </xf>
    <xf numFmtId="0" fontId="37" fillId="0" borderId="0" xfId="0" applyFont="1" applyFill="1" applyBorder="1" applyAlignment="1" applyProtection="1">
      <alignment horizontal="right" vertical="justify"/>
      <protection/>
    </xf>
    <xf numFmtId="4" fontId="37" fillId="0" borderId="0" xfId="0" applyNumberFormat="1" applyFont="1" applyFill="1" applyBorder="1" applyAlignment="1" applyProtection="1">
      <alignment horizontal="right" vertical="justify"/>
      <protection/>
    </xf>
    <xf numFmtId="4" fontId="38" fillId="0" borderId="0" xfId="58" applyNumberFormat="1" applyFont="1" applyFill="1" applyBorder="1" applyAlignment="1" applyProtection="1">
      <alignment horizontal="justify" vertical="top"/>
      <protection/>
    </xf>
    <xf numFmtId="4" fontId="37" fillId="0" borderId="0" xfId="0" applyNumberFormat="1" applyFont="1" applyFill="1" applyAlignment="1" applyProtection="1">
      <alignment horizontal="justify" vertical="top"/>
      <protection/>
    </xf>
    <xf numFmtId="0" fontId="5" fillId="0" borderId="0" xfId="0" applyFont="1" applyAlignment="1" applyProtection="1">
      <alignment horizontal="center"/>
      <protection/>
    </xf>
    <xf numFmtId="4" fontId="5" fillId="0" borderId="0" xfId="0" applyNumberFormat="1" applyFont="1" applyAlignment="1" applyProtection="1">
      <alignment horizontal="justify" vertical="top"/>
      <protection/>
    </xf>
    <xf numFmtId="4" fontId="5" fillId="0" borderId="0" xfId="0" applyNumberFormat="1" applyFont="1" applyAlignment="1" applyProtection="1">
      <alignment vertical="justify"/>
      <protection/>
    </xf>
    <xf numFmtId="4" fontId="5" fillId="0" borderId="0" xfId="0" applyNumberFormat="1" applyFont="1" applyBorder="1" applyAlignment="1" applyProtection="1">
      <alignment vertical="justify"/>
      <protection/>
    </xf>
    <xf numFmtId="0" fontId="5" fillId="0" borderId="0" xfId="0" applyFont="1" applyBorder="1" applyAlignment="1" applyProtection="1">
      <alignment vertical="justify"/>
      <protection/>
    </xf>
    <xf numFmtId="0" fontId="5" fillId="0" borderId="0" xfId="0" applyFont="1" applyAlignment="1" applyProtection="1">
      <alignment vertical="justify"/>
      <protection/>
    </xf>
    <xf numFmtId="0" fontId="8" fillId="0" borderId="0" xfId="0" applyFont="1" applyAlignment="1" applyProtection="1">
      <alignment horizontal="center"/>
      <protection/>
    </xf>
    <xf numFmtId="4" fontId="8" fillId="0" borderId="0" xfId="0" applyNumberFormat="1" applyFont="1" applyBorder="1" applyAlignment="1" applyProtection="1">
      <alignment horizontal="justify" vertical="top"/>
      <protection/>
    </xf>
    <xf numFmtId="4" fontId="8" fillId="0" borderId="0" xfId="0" applyNumberFormat="1" applyFont="1" applyBorder="1" applyAlignment="1" applyProtection="1">
      <alignment vertical="center"/>
      <protection/>
    </xf>
    <xf numFmtId="4" fontId="9" fillId="0" borderId="0" xfId="0" applyNumberFormat="1" applyFont="1" applyBorder="1" applyAlignment="1" applyProtection="1">
      <alignment vertical="justify"/>
      <protection/>
    </xf>
    <xf numFmtId="0" fontId="9" fillId="0" borderId="0" xfId="0" applyFont="1" applyBorder="1" applyAlignment="1" applyProtection="1">
      <alignment vertical="justify"/>
      <protection/>
    </xf>
    <xf numFmtId="0" fontId="9" fillId="0" borderId="0" xfId="0" applyFont="1" applyAlignment="1" applyProtection="1">
      <alignment horizontal="center"/>
      <protection/>
    </xf>
    <xf numFmtId="4" fontId="9" fillId="0" borderId="0" xfId="0" applyNumberFormat="1" applyFont="1" applyAlignment="1" applyProtection="1">
      <alignment horizontal="justify" vertical="top"/>
      <protection/>
    </xf>
    <xf numFmtId="4" fontId="9" fillId="0" borderId="0" xfId="0" applyNumberFormat="1" applyFont="1" applyAlignment="1" applyProtection="1">
      <alignment vertical="justify"/>
      <protection/>
    </xf>
    <xf numFmtId="4" fontId="9" fillId="0" borderId="0" xfId="0" applyNumberFormat="1" applyFont="1" applyAlignment="1" applyProtection="1">
      <alignment horizontal="justify" vertical="top" wrapText="1"/>
      <protection/>
    </xf>
    <xf numFmtId="4" fontId="8" fillId="0" borderId="0" xfId="0" applyNumberFormat="1" applyFont="1" applyAlignment="1" applyProtection="1">
      <alignment horizontal="center"/>
      <protection/>
    </xf>
    <xf numFmtId="4" fontId="8" fillId="0" borderId="0" xfId="0" applyNumberFormat="1" applyFont="1" applyBorder="1" applyAlignment="1" applyProtection="1">
      <alignment vertical="justify"/>
      <protection/>
    </xf>
    <xf numFmtId="0" fontId="9" fillId="0" borderId="0" xfId="0" applyFont="1" applyAlignment="1" applyProtection="1">
      <alignment horizontal="center" vertical="top"/>
      <protection/>
    </xf>
    <xf numFmtId="0" fontId="8" fillId="0" borderId="0" xfId="0" applyFont="1" applyAlignment="1" applyProtection="1">
      <alignment horizontal="left" vertical="top"/>
      <protection/>
    </xf>
    <xf numFmtId="16" fontId="9" fillId="0" borderId="0" xfId="0" applyNumberFormat="1" applyFont="1" applyBorder="1" applyAlignment="1" applyProtection="1">
      <alignment horizontal="left" vertical="center"/>
      <protection/>
    </xf>
    <xf numFmtId="4" fontId="9" fillId="0" borderId="18" xfId="0" applyNumberFormat="1" applyFont="1" applyBorder="1" applyAlignment="1" applyProtection="1">
      <alignment horizontal="justify" vertical="top"/>
      <protection/>
    </xf>
    <xf numFmtId="0" fontId="31" fillId="0" borderId="18" xfId="0" applyFont="1" applyBorder="1" applyAlignment="1" applyProtection="1">
      <alignment horizontal="left" vertical="top"/>
      <protection/>
    </xf>
    <xf numFmtId="4" fontId="31" fillId="0" borderId="18" xfId="0" applyNumberFormat="1" applyFont="1" applyBorder="1" applyAlignment="1" applyProtection="1">
      <alignment/>
      <protection/>
    </xf>
    <xf numFmtId="2" fontId="31" fillId="0" borderId="18" xfId="0" applyNumberFormat="1" applyFont="1" applyBorder="1" applyAlignment="1" applyProtection="1">
      <alignment horizontal="right"/>
      <protection/>
    </xf>
    <xf numFmtId="4" fontId="8" fillId="0" borderId="0" xfId="0" applyNumberFormat="1" applyFont="1" applyBorder="1" applyAlignment="1" applyProtection="1">
      <alignment horizontal="left" vertical="center"/>
      <protection/>
    </xf>
    <xf numFmtId="4" fontId="8" fillId="0" borderId="0" xfId="0" applyNumberFormat="1" applyFont="1" applyBorder="1" applyAlignment="1" applyProtection="1">
      <alignment horizontal="right" vertical="center"/>
      <protection/>
    </xf>
    <xf numFmtId="0" fontId="5" fillId="0" borderId="0" xfId="0" applyFont="1" applyBorder="1" applyAlignment="1" applyProtection="1">
      <alignment horizontal="left" vertical="top"/>
      <protection/>
    </xf>
    <xf numFmtId="0" fontId="9" fillId="0" borderId="0" xfId="0" applyFont="1" applyBorder="1" applyAlignment="1" applyProtection="1">
      <alignment horizontal="left" vertical="top"/>
      <protection/>
    </xf>
    <xf numFmtId="0" fontId="9" fillId="0" borderId="0" xfId="0" applyFont="1" applyBorder="1" applyAlignment="1" applyProtection="1">
      <alignment horizontal="left" vertical="center"/>
      <protection/>
    </xf>
    <xf numFmtId="4" fontId="9" fillId="0" borderId="18" xfId="0" applyNumberFormat="1" applyFont="1" applyBorder="1" applyAlignment="1" applyProtection="1">
      <alignment horizontal="left" vertical="center"/>
      <protection/>
    </xf>
    <xf numFmtId="4" fontId="31" fillId="0" borderId="18" xfId="0" applyNumberFormat="1" applyFont="1" applyBorder="1" applyAlignment="1" applyProtection="1">
      <alignment horizontal="right" vertical="top"/>
      <protection/>
    </xf>
    <xf numFmtId="4" fontId="9" fillId="0" borderId="0" xfId="0" applyNumberFormat="1" applyFont="1" applyBorder="1" applyAlignment="1" applyProtection="1">
      <alignment horizontal="justify" vertical="top"/>
      <protection/>
    </xf>
    <xf numFmtId="4" fontId="5" fillId="0" borderId="0" xfId="0" applyNumberFormat="1" applyFont="1" applyBorder="1" applyAlignment="1" applyProtection="1">
      <alignment/>
      <protection/>
    </xf>
    <xf numFmtId="4" fontId="5" fillId="0" borderId="0" xfId="0" applyNumberFormat="1" applyFont="1" applyBorder="1" applyAlignment="1" applyProtection="1">
      <alignment horizontal="right" vertical="top"/>
      <protection/>
    </xf>
    <xf numFmtId="0" fontId="8" fillId="0" borderId="0" xfId="0" applyFont="1" applyBorder="1" applyAlignment="1" applyProtection="1">
      <alignment horizontal="left" vertical="center"/>
      <protection/>
    </xf>
    <xf numFmtId="0" fontId="8" fillId="0" borderId="16" xfId="0" applyFont="1" applyBorder="1" applyAlignment="1" applyProtection="1">
      <alignment horizontal="justify" vertical="top"/>
      <protection/>
    </xf>
    <xf numFmtId="0" fontId="8" fillId="0" borderId="16" xfId="0" applyFont="1" applyBorder="1" applyAlignment="1" applyProtection="1">
      <alignment horizontal="left" vertical="center"/>
      <protection/>
    </xf>
    <xf numFmtId="4" fontId="5" fillId="0" borderId="16" xfId="0" applyNumberFormat="1" applyFont="1" applyBorder="1" applyAlignment="1" applyProtection="1">
      <alignment/>
      <protection/>
    </xf>
    <xf numFmtId="4" fontId="5" fillId="0" borderId="16" xfId="0" applyNumberFormat="1" applyFont="1" applyBorder="1" applyAlignment="1" applyProtection="1">
      <alignment horizontal="right" vertical="top"/>
      <protection/>
    </xf>
    <xf numFmtId="0" fontId="8" fillId="0" borderId="0" xfId="0" applyFont="1" applyBorder="1" applyAlignment="1" applyProtection="1">
      <alignment horizontal="justify" vertical="top"/>
      <protection/>
    </xf>
    <xf numFmtId="4" fontId="5" fillId="0" borderId="0" xfId="0" applyNumberFormat="1" applyFont="1" applyAlignment="1" applyProtection="1">
      <alignment horizontal="left" vertical="top"/>
      <protection/>
    </xf>
    <xf numFmtId="14" fontId="8" fillId="0" borderId="13" xfId="0" applyNumberFormat="1" applyFont="1" applyBorder="1" applyAlignment="1" applyProtection="1">
      <alignment horizontal="center"/>
      <protection/>
    </xf>
    <xf numFmtId="4" fontId="8" fillId="0" borderId="13" xfId="0" applyNumberFormat="1" applyFont="1" applyBorder="1" applyAlignment="1" applyProtection="1">
      <alignment horizontal="justify" vertical="top"/>
      <protection/>
    </xf>
    <xf numFmtId="4" fontId="40" fillId="0" borderId="0" xfId="0" applyNumberFormat="1" applyFont="1" applyBorder="1" applyAlignment="1" applyProtection="1">
      <alignment vertical="justify"/>
      <protection/>
    </xf>
    <xf numFmtId="0" fontId="40" fillId="0" borderId="0" xfId="0" applyFont="1" applyBorder="1" applyAlignment="1" applyProtection="1">
      <alignment vertical="justify"/>
      <protection/>
    </xf>
    <xf numFmtId="0" fontId="40" fillId="0" borderId="0" xfId="0" applyFont="1" applyAlignment="1" applyProtection="1">
      <alignment vertical="justify"/>
      <protection/>
    </xf>
    <xf numFmtId="0" fontId="7" fillId="0" borderId="0" xfId="0" applyFont="1" applyAlignment="1" applyProtection="1">
      <alignment horizontal="center"/>
      <protection/>
    </xf>
    <xf numFmtId="4" fontId="7" fillId="0" borderId="0" xfId="0" applyNumberFormat="1" applyFont="1" applyAlignment="1" applyProtection="1">
      <alignment horizontal="justify" vertical="top"/>
      <protection/>
    </xf>
    <xf numFmtId="4" fontId="7" fillId="0" borderId="0" xfId="0" applyNumberFormat="1" applyFont="1" applyAlignment="1" applyProtection="1">
      <alignment vertical="justify"/>
      <protection/>
    </xf>
    <xf numFmtId="4" fontId="7" fillId="0" borderId="0" xfId="0" applyNumberFormat="1" applyFont="1" applyBorder="1" applyAlignment="1" applyProtection="1">
      <alignment vertical="justify"/>
      <protection/>
    </xf>
    <xf numFmtId="0" fontId="7" fillId="0" borderId="0" xfId="0" applyFont="1" applyBorder="1" applyAlignment="1" applyProtection="1">
      <alignment vertical="justify"/>
      <protection/>
    </xf>
    <xf numFmtId="0" fontId="7" fillId="0" borderId="0" xfId="0" applyFont="1" applyAlignment="1" applyProtection="1">
      <alignment vertical="justify"/>
      <protection/>
    </xf>
    <xf numFmtId="0" fontId="2" fillId="0" borderId="0" xfId="0" applyFont="1" applyAlignment="1" applyProtection="1">
      <alignment horizontal="center" vertical="top"/>
      <protection/>
    </xf>
    <xf numFmtId="4" fontId="3" fillId="0" borderId="0" xfId="0" applyNumberFormat="1" applyFont="1" applyAlignment="1" applyProtection="1">
      <alignment horizontal="justify" vertical="top"/>
      <protection/>
    </xf>
    <xf numFmtId="4" fontId="3" fillId="0" borderId="0" xfId="0" applyNumberFormat="1" applyFont="1" applyBorder="1" applyAlignment="1" applyProtection="1">
      <alignment horizontal="justify" vertical="top"/>
      <protection/>
    </xf>
    <xf numFmtId="4" fontId="3" fillId="0" borderId="13" xfId="0" applyNumberFormat="1" applyFont="1" applyBorder="1" applyAlignment="1" applyProtection="1">
      <alignment horizontal="justify" vertical="top"/>
      <protection/>
    </xf>
    <xf numFmtId="4" fontId="3" fillId="0" borderId="11" xfId="0" applyNumberFormat="1" applyFont="1" applyBorder="1" applyAlignment="1" applyProtection="1">
      <alignment horizontal="right" vertical="center"/>
      <protection/>
    </xf>
    <xf numFmtId="4" fontId="3" fillId="0" borderId="13" xfId="0" applyNumberFormat="1" applyFont="1" applyBorder="1" applyAlignment="1" applyProtection="1">
      <alignment horizontal="right" vertical="center"/>
      <protection/>
    </xf>
    <xf numFmtId="4" fontId="3" fillId="0" borderId="0" xfId="0" applyNumberFormat="1" applyFont="1" applyBorder="1" applyAlignment="1" applyProtection="1">
      <alignment vertical="center"/>
      <protection/>
    </xf>
    <xf numFmtId="4" fontId="3" fillId="0" borderId="0" xfId="0" applyNumberFormat="1" applyFont="1" applyBorder="1" applyAlignment="1" applyProtection="1">
      <alignment horizontal="right" vertical="center"/>
      <protection/>
    </xf>
    <xf numFmtId="0" fontId="2" fillId="0" borderId="0" xfId="0" applyFont="1" applyAlignment="1" applyProtection="1">
      <alignment horizontal="center"/>
      <protection/>
    </xf>
    <xf numFmtId="0" fontId="3" fillId="0" borderId="0" xfId="0" applyFont="1" applyBorder="1" applyAlignment="1" applyProtection="1">
      <alignment vertical="justify"/>
      <protection/>
    </xf>
    <xf numFmtId="4" fontId="3" fillId="0" borderId="0" xfId="0" applyNumberFormat="1" applyFont="1" applyAlignment="1" applyProtection="1">
      <alignment vertical="justify"/>
      <protection/>
    </xf>
    <xf numFmtId="4" fontId="3" fillId="0" borderId="0" xfId="0" applyNumberFormat="1" applyFont="1" applyBorder="1" applyAlignment="1" applyProtection="1">
      <alignment vertical="justify"/>
      <protection/>
    </xf>
    <xf numFmtId="4" fontId="3" fillId="0" borderId="0" xfId="0" applyNumberFormat="1" applyFont="1" applyBorder="1" applyAlignment="1" applyProtection="1">
      <alignment horizontal="right"/>
      <protection/>
    </xf>
    <xf numFmtId="4" fontId="3" fillId="0" borderId="0" xfId="0" applyNumberFormat="1" applyFont="1" applyBorder="1" applyAlignment="1" applyProtection="1">
      <alignment horizontal="justify" vertical="top" wrapText="1"/>
      <protection/>
    </xf>
    <xf numFmtId="0" fontId="2" fillId="0" borderId="0" xfId="0" applyFont="1" applyBorder="1" applyAlignment="1" applyProtection="1">
      <alignment horizontal="center" vertical="top"/>
      <protection/>
    </xf>
    <xf numFmtId="4" fontId="8" fillId="0" borderId="16" xfId="0" applyNumberFormat="1" applyFont="1" applyBorder="1" applyAlignment="1" applyProtection="1">
      <alignment horizontal="justify" vertical="top"/>
      <protection/>
    </xf>
    <xf numFmtId="4" fontId="8" fillId="0" borderId="16" xfId="0" applyNumberFormat="1" applyFont="1" applyBorder="1" applyAlignment="1" applyProtection="1">
      <alignment horizontal="left"/>
      <protection/>
    </xf>
    <xf numFmtId="4" fontId="8" fillId="0" borderId="0" xfId="0" applyNumberFormat="1" applyFont="1" applyBorder="1" applyAlignment="1" applyProtection="1">
      <alignment horizontal="right"/>
      <protection/>
    </xf>
    <xf numFmtId="0" fontId="40" fillId="0" borderId="0" xfId="0" applyFont="1" applyAlignment="1" applyProtection="1">
      <alignment horizontal="center"/>
      <protection/>
    </xf>
    <xf numFmtId="4" fontId="38" fillId="0" borderId="0" xfId="0" applyNumberFormat="1" applyFont="1" applyBorder="1" applyAlignment="1" applyProtection="1">
      <alignment horizontal="justify" vertical="top"/>
      <protection/>
    </xf>
    <xf numFmtId="4" fontId="38" fillId="0" borderId="0" xfId="0" applyNumberFormat="1" applyFont="1" applyBorder="1" applyAlignment="1" applyProtection="1">
      <alignment horizontal="left"/>
      <protection/>
    </xf>
    <xf numFmtId="4" fontId="38" fillId="0" borderId="0" xfId="0" applyNumberFormat="1" applyFont="1" applyBorder="1" applyAlignment="1" applyProtection="1">
      <alignment horizontal="right"/>
      <protection/>
    </xf>
    <xf numFmtId="0" fontId="8" fillId="0" borderId="13" xfId="0" applyFont="1" applyBorder="1" applyAlignment="1" applyProtection="1">
      <alignment horizontal="center"/>
      <protection/>
    </xf>
    <xf numFmtId="4" fontId="3" fillId="0" borderId="11" xfId="0" applyNumberFormat="1" applyFont="1" applyBorder="1" applyAlignment="1" applyProtection="1">
      <alignment horizontal="justify" vertical="top"/>
      <protection/>
    </xf>
    <xf numFmtId="4" fontId="3" fillId="0" borderId="12" xfId="0" applyNumberFormat="1" applyFont="1" applyBorder="1" applyAlignment="1" applyProtection="1">
      <alignment horizontal="right" vertical="center"/>
      <protection/>
    </xf>
    <xf numFmtId="0" fontId="3" fillId="0" borderId="0" xfId="0" applyFont="1" applyAlignment="1" applyProtection="1">
      <alignment vertical="justify"/>
      <protection/>
    </xf>
    <xf numFmtId="0" fontId="3" fillId="0" borderId="0" xfId="0" applyFont="1" applyAlignment="1" applyProtection="1">
      <alignment horizontal="center" vertical="top"/>
      <protection/>
    </xf>
    <xf numFmtId="0" fontId="2" fillId="0" borderId="0" xfId="0" applyFont="1" applyFill="1" applyAlignment="1" applyProtection="1">
      <alignment horizontal="center" vertical="top"/>
      <protection/>
    </xf>
    <xf numFmtId="0" fontId="8" fillId="0" borderId="0" xfId="0" applyFont="1" applyFill="1" applyBorder="1" applyAlignment="1" applyProtection="1">
      <alignment horizontal="center" vertical="top"/>
      <protection/>
    </xf>
    <xf numFmtId="0" fontId="9" fillId="33" borderId="0" xfId="0" applyFont="1" applyFill="1" applyBorder="1" applyAlignment="1" applyProtection="1">
      <alignment horizontal="justify" vertical="top"/>
      <protection/>
    </xf>
    <xf numFmtId="0" fontId="5" fillId="33" borderId="0" xfId="0" applyFont="1" applyFill="1" applyBorder="1" applyAlignment="1" applyProtection="1">
      <alignment vertical="justify"/>
      <protection/>
    </xf>
    <xf numFmtId="4" fontId="5" fillId="33" borderId="0" xfId="0" applyNumberFormat="1" applyFont="1" applyFill="1" applyBorder="1" applyAlignment="1" applyProtection="1">
      <alignment vertical="justify"/>
      <protection/>
    </xf>
    <xf numFmtId="0" fontId="40" fillId="0" borderId="0" xfId="0" applyFont="1" applyFill="1" applyAlignment="1" applyProtection="1">
      <alignment vertical="justify"/>
      <protection/>
    </xf>
    <xf numFmtId="0" fontId="40" fillId="0" borderId="0" xfId="0" applyFont="1" applyAlignment="1" applyProtection="1">
      <alignment horizontal="justify" vertical="top"/>
      <protection/>
    </xf>
    <xf numFmtId="4" fontId="40" fillId="0" borderId="0" xfId="0" applyNumberFormat="1" applyFont="1" applyAlignment="1" applyProtection="1">
      <alignment vertical="justify"/>
      <protection/>
    </xf>
    <xf numFmtId="0" fontId="38" fillId="0" borderId="0" xfId="0" applyFont="1" applyAlignment="1" applyProtection="1">
      <alignment horizontal="center" vertical="top"/>
      <protection/>
    </xf>
    <xf numFmtId="4" fontId="37" fillId="0" borderId="0" xfId="0" applyNumberFormat="1" applyFont="1" applyBorder="1" applyAlignment="1" applyProtection="1">
      <alignment horizontal="justify" vertical="top"/>
      <protection/>
    </xf>
    <xf numFmtId="4" fontId="37" fillId="0" borderId="0" xfId="0" applyNumberFormat="1" applyFont="1" applyBorder="1" applyAlignment="1" applyProtection="1">
      <alignment horizontal="right" vertical="center"/>
      <protection/>
    </xf>
    <xf numFmtId="0" fontId="38" fillId="0" borderId="0" xfId="0" applyFont="1" applyBorder="1" applyAlignment="1" applyProtection="1">
      <alignment horizontal="center" vertical="top"/>
      <protection/>
    </xf>
    <xf numFmtId="0" fontId="38" fillId="33" borderId="0" xfId="0" applyFont="1" applyFill="1" applyBorder="1" applyAlignment="1" applyProtection="1">
      <alignment horizontal="center" vertical="top"/>
      <protection/>
    </xf>
    <xf numFmtId="0" fontId="37" fillId="33" borderId="0" xfId="0" applyFont="1" applyFill="1" applyBorder="1" applyAlignment="1" applyProtection="1">
      <alignment horizontal="justify" vertical="top"/>
      <protection/>
    </xf>
    <xf numFmtId="4" fontId="37" fillId="33" borderId="0" xfId="0" applyNumberFormat="1" applyFont="1" applyFill="1" applyBorder="1" applyAlignment="1" applyProtection="1">
      <alignment horizontal="justify" vertical="top"/>
      <protection/>
    </xf>
    <xf numFmtId="4" fontId="40" fillId="33" borderId="0" xfId="0" applyNumberFormat="1" applyFont="1" applyFill="1" applyBorder="1" applyAlignment="1" applyProtection="1">
      <alignment vertical="justify"/>
      <protection/>
    </xf>
    <xf numFmtId="170" fontId="37" fillId="33" borderId="0" xfId="0" applyNumberFormat="1" applyFont="1" applyFill="1" applyBorder="1" applyAlignment="1" applyProtection="1">
      <alignment vertical="center"/>
      <protection/>
    </xf>
    <xf numFmtId="0" fontId="40" fillId="33" borderId="0" xfId="0" applyFont="1" applyFill="1" applyBorder="1" applyAlignment="1" applyProtection="1">
      <alignment vertical="justify"/>
      <protection/>
    </xf>
    <xf numFmtId="0" fontId="37" fillId="33" borderId="0" xfId="0" applyFont="1" applyFill="1" applyBorder="1" applyAlignment="1" applyProtection="1">
      <alignment horizontal="right" vertical="center"/>
      <protection/>
    </xf>
    <xf numFmtId="4" fontId="37" fillId="33" borderId="0" xfId="0" applyNumberFormat="1" applyFont="1" applyFill="1" applyBorder="1" applyAlignment="1" applyProtection="1">
      <alignment horizontal="right" vertical="center"/>
      <protection/>
    </xf>
    <xf numFmtId="0" fontId="37" fillId="0" borderId="0" xfId="0" applyFont="1" applyBorder="1" applyAlignment="1" applyProtection="1">
      <alignment horizontal="center"/>
      <protection/>
    </xf>
    <xf numFmtId="4" fontId="40" fillId="0" borderId="0" xfId="0" applyNumberFormat="1" applyFont="1" applyAlignment="1" applyProtection="1">
      <alignment horizontal="justify" vertical="top"/>
      <protection/>
    </xf>
    <xf numFmtId="4" fontId="37" fillId="0" borderId="0" xfId="0" applyNumberFormat="1" applyFont="1" applyBorder="1" applyAlignment="1" applyProtection="1">
      <alignment horizontal="right"/>
      <protection/>
    </xf>
    <xf numFmtId="0" fontId="37" fillId="0" borderId="0" xfId="0" applyFont="1" applyBorder="1" applyAlignment="1" applyProtection="1">
      <alignment vertical="justify"/>
      <protection/>
    </xf>
    <xf numFmtId="4" fontId="37" fillId="0" borderId="0" xfId="0" applyNumberFormat="1" applyFont="1" applyBorder="1" applyAlignment="1" applyProtection="1">
      <alignment horizontal="left"/>
      <protection/>
    </xf>
    <xf numFmtId="0" fontId="38" fillId="0" borderId="0" xfId="0" applyFont="1" applyBorder="1" applyAlignment="1" applyProtection="1">
      <alignment horizontal="center"/>
      <protection/>
    </xf>
    <xf numFmtId="16" fontId="38" fillId="0" borderId="0" xfId="0" applyNumberFormat="1" applyFont="1" applyAlignment="1" applyProtection="1">
      <alignment horizontal="center"/>
      <protection/>
    </xf>
    <xf numFmtId="0" fontId="38" fillId="0" borderId="0" xfId="0" applyFont="1" applyAlignment="1" applyProtection="1">
      <alignment horizontal="center"/>
      <protection/>
    </xf>
    <xf numFmtId="4" fontId="37" fillId="0" borderId="0" xfId="0" applyNumberFormat="1" applyFont="1" applyBorder="1" applyAlignment="1" applyProtection="1">
      <alignment horizontal="justify" vertical="top" wrapText="1"/>
      <protection/>
    </xf>
    <xf numFmtId="4" fontId="37" fillId="0" borderId="0" xfId="0" applyNumberFormat="1" applyFont="1" applyBorder="1" applyAlignment="1" applyProtection="1">
      <alignment horizontal="left" vertical="center" wrapText="1"/>
      <protection/>
    </xf>
    <xf numFmtId="4" fontId="37" fillId="0" borderId="0" xfId="0" applyNumberFormat="1" applyFont="1" applyBorder="1" applyAlignment="1" applyProtection="1">
      <alignment horizontal="center" vertical="center"/>
      <protection/>
    </xf>
    <xf numFmtId="4" fontId="40" fillId="0" borderId="0" xfId="0" applyNumberFormat="1" applyFont="1" applyBorder="1" applyAlignment="1" applyProtection="1">
      <alignment wrapText="1"/>
      <protection/>
    </xf>
    <xf numFmtId="4" fontId="40" fillId="0" borderId="0" xfId="0" applyNumberFormat="1" applyFont="1" applyBorder="1" applyAlignment="1" applyProtection="1">
      <alignment/>
      <protection/>
    </xf>
    <xf numFmtId="4" fontId="37" fillId="0" borderId="0" xfId="0" applyNumberFormat="1" applyFont="1" applyBorder="1" applyAlignment="1" applyProtection="1">
      <alignment wrapText="1"/>
      <protection/>
    </xf>
    <xf numFmtId="0" fontId="40" fillId="0" borderId="0" xfId="0" applyFont="1" applyBorder="1" applyAlignment="1" applyProtection="1">
      <alignment horizontal="center" vertical="top"/>
      <protection/>
    </xf>
    <xf numFmtId="0" fontId="40" fillId="0" borderId="0" xfId="0" applyFont="1" applyBorder="1" applyAlignment="1" applyProtection="1">
      <alignment horizontal="center"/>
      <protection/>
    </xf>
    <xf numFmtId="4" fontId="40" fillId="0" borderId="0" xfId="0" applyNumberFormat="1" applyFont="1" applyBorder="1" applyAlignment="1" applyProtection="1">
      <alignment horizontal="justify" vertical="top"/>
      <protection/>
    </xf>
    <xf numFmtId="0" fontId="40" fillId="0" borderId="0" xfId="0" applyFont="1" applyAlignment="1" applyProtection="1">
      <alignment horizontal="center" vertical="top"/>
      <protection/>
    </xf>
    <xf numFmtId="4" fontId="37" fillId="0" borderId="0" xfId="0" applyNumberFormat="1" applyFont="1" applyBorder="1" applyAlignment="1" applyProtection="1">
      <alignment vertical="justify"/>
      <protection/>
    </xf>
    <xf numFmtId="0" fontId="37" fillId="0" borderId="0" xfId="0" applyFont="1" applyBorder="1" applyAlignment="1" applyProtection="1">
      <alignment horizontal="justify" vertical="top"/>
      <protection/>
    </xf>
    <xf numFmtId="0" fontId="37" fillId="0" borderId="0" xfId="0" applyFont="1" applyBorder="1" applyAlignment="1" applyProtection="1">
      <alignment horizontal="right" vertical="center"/>
      <protection/>
    </xf>
    <xf numFmtId="41" fontId="37" fillId="0" borderId="0" xfId="0" applyNumberFormat="1" applyFont="1" applyBorder="1" applyAlignment="1" applyProtection="1">
      <alignment horizontal="right" vertical="center"/>
      <protection/>
    </xf>
    <xf numFmtId="170" fontId="37" fillId="0" borderId="0" xfId="0" applyNumberFormat="1" applyFont="1" applyBorder="1" applyAlignment="1" applyProtection="1">
      <alignment horizontal="justify" vertical="top"/>
      <protection/>
    </xf>
    <xf numFmtId="170" fontId="37" fillId="0" borderId="0" xfId="0" applyNumberFormat="1" applyFont="1" applyBorder="1" applyAlignment="1" applyProtection="1">
      <alignment horizontal="right" vertical="center"/>
      <protection/>
    </xf>
    <xf numFmtId="4" fontId="37" fillId="0" borderId="0" xfId="0" applyNumberFormat="1" applyFont="1" applyBorder="1" applyAlignment="1" applyProtection="1">
      <alignment vertical="center"/>
      <protection/>
    </xf>
    <xf numFmtId="170" fontId="37" fillId="0" borderId="0" xfId="0" applyNumberFormat="1" applyFont="1" applyBorder="1" applyAlignment="1" applyProtection="1">
      <alignment vertical="center"/>
      <protection/>
    </xf>
    <xf numFmtId="170" fontId="40" fillId="0" borderId="0" xfId="0" applyNumberFormat="1" applyFont="1" applyBorder="1" applyAlignment="1" applyProtection="1">
      <alignment horizontal="justify" vertical="top"/>
      <protection/>
    </xf>
    <xf numFmtId="170" fontId="40" fillId="0" borderId="0" xfId="0" applyNumberFormat="1" applyFont="1" applyBorder="1" applyAlignment="1" applyProtection="1">
      <alignment vertical="justify"/>
      <protection/>
    </xf>
    <xf numFmtId="170" fontId="40" fillId="0" borderId="0" xfId="0" applyNumberFormat="1" applyFont="1" applyBorder="1" applyAlignment="1" applyProtection="1">
      <alignment/>
      <protection/>
    </xf>
    <xf numFmtId="4" fontId="37" fillId="0" borderId="0" xfId="0" applyNumberFormat="1" applyFont="1" applyBorder="1" applyAlignment="1" applyProtection="1">
      <alignment vertical="top"/>
      <protection/>
    </xf>
    <xf numFmtId="170" fontId="37" fillId="0" borderId="0" xfId="0" applyNumberFormat="1" applyFont="1" applyBorder="1" applyAlignment="1" applyProtection="1">
      <alignment vertical="top"/>
      <protection/>
    </xf>
    <xf numFmtId="0" fontId="37" fillId="0" borderId="0" xfId="0" applyFont="1" applyBorder="1" applyAlignment="1" applyProtection="1">
      <alignment horizontal="center" vertical="top"/>
      <protection/>
    </xf>
    <xf numFmtId="0" fontId="38" fillId="0" borderId="0" xfId="0" applyFont="1" applyBorder="1" applyAlignment="1" applyProtection="1">
      <alignment horizontal="left" vertical="top"/>
      <protection/>
    </xf>
    <xf numFmtId="0" fontId="38" fillId="0" borderId="0" xfId="0" applyFont="1" applyBorder="1" applyAlignment="1" applyProtection="1">
      <alignment horizontal="justify" vertical="top"/>
      <protection/>
    </xf>
    <xf numFmtId="4" fontId="37" fillId="0" borderId="0" xfId="0" applyNumberFormat="1" applyFont="1" applyBorder="1" applyAlignment="1" applyProtection="1">
      <alignment horizontal="right" vertical="top"/>
      <protection/>
    </xf>
    <xf numFmtId="0" fontId="37" fillId="0" borderId="0" xfId="0" applyFont="1" applyBorder="1" applyAlignment="1" applyProtection="1">
      <alignment horizontal="left" vertical="top"/>
      <protection/>
    </xf>
    <xf numFmtId="0" fontId="40" fillId="0" borderId="0" xfId="0" applyFont="1" applyBorder="1" applyAlignment="1" applyProtection="1">
      <alignment horizontal="justify" vertical="top"/>
      <protection/>
    </xf>
    <xf numFmtId="4" fontId="3" fillId="0" borderId="11" xfId="0" applyNumberFormat="1" applyFont="1" applyBorder="1" applyAlignment="1" applyProtection="1">
      <alignment vertical="center"/>
      <protection locked="0"/>
    </xf>
    <xf numFmtId="4" fontId="3" fillId="0" borderId="11" xfId="0" applyNumberFormat="1" applyFont="1" applyBorder="1" applyAlignment="1" applyProtection="1">
      <alignment horizontal="right" vertical="center"/>
      <protection locked="0"/>
    </xf>
    <xf numFmtId="4" fontId="3" fillId="0" borderId="13" xfId="0" applyNumberFormat="1" applyFont="1" applyBorder="1" applyAlignment="1" applyProtection="1">
      <alignment horizontal="right" vertical="center"/>
      <protection locked="0"/>
    </xf>
    <xf numFmtId="0" fontId="31" fillId="0" borderId="0" xfId="0" applyFont="1" applyFill="1" applyAlignment="1" applyProtection="1">
      <alignment horizontal="justify" vertical="justify"/>
      <protection/>
    </xf>
    <xf numFmtId="0" fontId="90" fillId="0" borderId="0" xfId="0" applyFont="1" applyFill="1" applyAlignment="1" applyProtection="1">
      <alignment horizontal="justify" vertical="top"/>
      <protection/>
    </xf>
    <xf numFmtId="2" fontId="90" fillId="0" borderId="0" xfId="0" applyNumberFormat="1" applyFont="1" applyFill="1" applyAlignment="1" applyProtection="1">
      <alignment horizontal="right" vertical="justify"/>
      <protection/>
    </xf>
    <xf numFmtId="0" fontId="90" fillId="0" borderId="0" xfId="0" applyFont="1" applyFill="1" applyBorder="1" applyAlignment="1" applyProtection="1">
      <alignment horizontal="justify" vertical="justify"/>
      <protection/>
    </xf>
    <xf numFmtId="4" fontId="31" fillId="0" borderId="18" xfId="0" applyNumberFormat="1" applyFont="1" applyFill="1" applyBorder="1" applyAlignment="1" applyProtection="1">
      <alignment horizontal="right" vertical="justify"/>
      <protection/>
    </xf>
    <xf numFmtId="4" fontId="31" fillId="0" borderId="17" xfId="0" applyNumberFormat="1" applyFont="1" applyBorder="1" applyAlignment="1" applyProtection="1">
      <alignment/>
      <protection/>
    </xf>
    <xf numFmtId="4" fontId="31" fillId="0" borderId="17" xfId="0" applyNumberFormat="1" applyFont="1" applyFill="1" applyBorder="1" applyAlignment="1" applyProtection="1">
      <alignment horizontal="right" vertical="justify"/>
      <protection/>
    </xf>
    <xf numFmtId="4" fontId="31" fillId="0" borderId="0" xfId="0" applyNumberFormat="1" applyFont="1" applyBorder="1" applyAlignment="1" applyProtection="1">
      <alignment/>
      <protection/>
    </xf>
    <xf numFmtId="4" fontId="31" fillId="0" borderId="0" xfId="0" applyNumberFormat="1" applyFont="1" applyFill="1" applyBorder="1" applyAlignment="1" applyProtection="1">
      <alignment horizontal="right" vertical="justify"/>
      <protection/>
    </xf>
    <xf numFmtId="0" fontId="9" fillId="0" borderId="0" xfId="63" applyFont="1" applyFill="1" applyBorder="1" applyAlignment="1" applyProtection="1">
      <alignment horizontal="justify" vertical="justify"/>
      <protection/>
    </xf>
    <xf numFmtId="4" fontId="31" fillId="0" borderId="16" xfId="0" applyNumberFormat="1" applyFont="1" applyBorder="1" applyAlignment="1" applyProtection="1">
      <alignment/>
      <protection/>
    </xf>
    <xf numFmtId="14" fontId="9" fillId="0" borderId="13" xfId="64" applyNumberFormat="1" applyFont="1" applyFill="1" applyBorder="1" applyAlignment="1" applyProtection="1">
      <alignment horizontal="justify" vertical="justify"/>
      <protection/>
    </xf>
    <xf numFmtId="0" fontId="1" fillId="0" borderId="0" xfId="0" applyFont="1" applyFill="1" applyAlignment="1" applyProtection="1">
      <alignment horizontal="justify" vertical="justify"/>
      <protection/>
    </xf>
    <xf numFmtId="0" fontId="1" fillId="0" borderId="0" xfId="0" applyFont="1" applyFill="1" applyBorder="1" applyAlignment="1" applyProtection="1">
      <alignment horizontal="justify" vertical="justify"/>
      <protection/>
    </xf>
    <xf numFmtId="0" fontId="3" fillId="0" borderId="0" xfId="53" applyFont="1" applyFill="1" applyBorder="1" applyAlignment="1" applyProtection="1">
      <alignment horizontal="justify" vertical="justify"/>
      <protection/>
    </xf>
    <xf numFmtId="0" fontId="1" fillId="0" borderId="0" xfId="0" applyFont="1" applyFill="1" applyAlignment="1" applyProtection="1">
      <alignment vertical="justify"/>
      <protection/>
    </xf>
    <xf numFmtId="0" fontId="1" fillId="0" borderId="0" xfId="0" applyFont="1" applyFill="1" applyAlignment="1" applyProtection="1">
      <alignment horizontal="right" vertical="justify"/>
      <protection/>
    </xf>
    <xf numFmtId="0" fontId="7" fillId="0" borderId="0" xfId="0" applyFont="1" applyFill="1" applyAlignment="1" applyProtection="1">
      <alignment vertical="justify"/>
      <protection/>
    </xf>
    <xf numFmtId="0" fontId="31" fillId="0" borderId="0" xfId="0" applyFont="1" applyFill="1" applyBorder="1" applyAlignment="1" applyProtection="1">
      <alignment horizontal="justify" vertical="justify"/>
      <protection/>
    </xf>
    <xf numFmtId="4" fontId="31" fillId="0" borderId="16" xfId="0" applyNumberFormat="1" applyFont="1" applyFill="1" applyBorder="1" applyAlignment="1" applyProtection="1">
      <alignment horizontal="right" vertical="justify"/>
      <protection/>
    </xf>
    <xf numFmtId="0" fontId="42" fillId="0" borderId="0" xfId="0" applyFont="1" applyFill="1" applyBorder="1" applyAlignment="1" applyProtection="1">
      <alignment horizontal="justify" vertical="justify"/>
      <protection/>
    </xf>
    <xf numFmtId="4" fontId="38" fillId="0" borderId="0" xfId="0" applyNumberFormat="1" applyFont="1" applyFill="1" applyBorder="1" applyAlignment="1" applyProtection="1">
      <alignment horizontal="justify" vertical="top"/>
      <protection/>
    </xf>
    <xf numFmtId="4" fontId="91" fillId="0" borderId="0" xfId="0" applyNumberFormat="1" applyFont="1" applyFill="1" applyBorder="1" applyAlignment="1" applyProtection="1">
      <alignment horizontal="right" vertical="justify"/>
      <protection/>
    </xf>
    <xf numFmtId="4" fontId="3" fillId="0" borderId="0" xfId="0" applyNumberFormat="1" applyFont="1" applyFill="1" applyAlignment="1" applyProtection="1">
      <alignment horizontal="justify" vertical="justify"/>
      <protection/>
    </xf>
    <xf numFmtId="4" fontId="8" fillId="0" borderId="0" xfId="0" applyNumberFormat="1" applyFont="1" applyFill="1" applyBorder="1" applyAlignment="1" applyProtection="1">
      <alignment horizontal="justify" vertical="justify"/>
      <protection/>
    </xf>
    <xf numFmtId="0" fontId="42" fillId="0" borderId="0" xfId="0" applyFont="1" applyFill="1" applyAlignment="1" applyProtection="1">
      <alignment horizontal="justify" vertical="justify"/>
      <protection/>
    </xf>
    <xf numFmtId="0" fontId="42" fillId="0" borderId="0" xfId="0" applyFont="1" applyFill="1" applyAlignment="1" applyProtection="1">
      <alignment vertical="justify"/>
      <protection/>
    </xf>
    <xf numFmtId="0" fontId="42" fillId="0" borderId="0" xfId="0" applyFont="1" applyFill="1" applyAlignment="1" applyProtection="1">
      <alignment horizontal="right" vertical="justify"/>
      <protection/>
    </xf>
    <xf numFmtId="4" fontId="37" fillId="0" borderId="0" xfId="56" applyNumberFormat="1" applyFont="1" applyFill="1" applyBorder="1" applyAlignment="1" applyProtection="1">
      <alignment horizontal="justify" vertical="top"/>
      <protection/>
    </xf>
    <xf numFmtId="0" fontId="37" fillId="0" borderId="0" xfId="0" applyFont="1" applyFill="1" applyBorder="1" applyAlignment="1" applyProtection="1">
      <alignment horizontal="justify" vertical="justify"/>
      <protection/>
    </xf>
    <xf numFmtId="4" fontId="1" fillId="0" borderId="13" xfId="0" applyNumberFormat="1" applyFont="1" applyFill="1" applyBorder="1" applyAlignment="1" applyProtection="1">
      <alignment horizontal="right" vertical="justify"/>
      <protection locked="0"/>
    </xf>
    <xf numFmtId="1" fontId="3" fillId="0" borderId="0" xfId="65" applyNumberFormat="1" applyFont="1" applyAlignment="1" applyProtection="1">
      <alignment horizontal="justify" vertical="top" wrapText="1"/>
      <protection/>
    </xf>
    <xf numFmtId="49" fontId="8" fillId="0" borderId="13" xfId="65" applyNumberFormat="1" applyFont="1" applyBorder="1" applyAlignment="1" applyProtection="1">
      <alignment horizontal="left" vertical="top" wrapText="1"/>
      <protection/>
    </xf>
    <xf numFmtId="4" fontId="8" fillId="0" borderId="13" xfId="65" applyNumberFormat="1" applyFont="1" applyFill="1" applyBorder="1" applyAlignment="1" applyProtection="1">
      <alignment horizontal="justify" vertical="top" wrapText="1"/>
      <protection/>
    </xf>
    <xf numFmtId="0" fontId="46" fillId="0" borderId="0" xfId="65" applyFont="1" applyProtection="1">
      <alignment/>
      <protection/>
    </xf>
    <xf numFmtId="0" fontId="47" fillId="0" borderId="0" xfId="65" applyFont="1" applyProtection="1">
      <alignment/>
      <protection/>
    </xf>
    <xf numFmtId="0" fontId="48" fillId="0" borderId="0" xfId="65" applyFont="1" applyProtection="1">
      <alignment/>
      <protection/>
    </xf>
    <xf numFmtId="4" fontId="2" fillId="0" borderId="0" xfId="43" applyNumberFormat="1" applyFont="1" applyProtection="1">
      <alignment/>
      <protection/>
    </xf>
    <xf numFmtId="2" fontId="2" fillId="0" borderId="0" xfId="43" applyNumberFormat="1" applyFont="1" applyProtection="1">
      <alignment/>
      <protection/>
    </xf>
    <xf numFmtId="0" fontId="7" fillId="0" borderId="0" xfId="43" applyFont="1" applyProtection="1">
      <alignment/>
      <protection/>
    </xf>
    <xf numFmtId="0" fontId="50" fillId="0" borderId="0" xfId="43" applyFont="1" applyProtection="1">
      <alignment/>
      <protection/>
    </xf>
    <xf numFmtId="0" fontId="51" fillId="0" borderId="0" xfId="43" applyFont="1" applyProtection="1">
      <alignment/>
      <protection/>
    </xf>
    <xf numFmtId="0" fontId="1" fillId="0" borderId="0" xfId="43" applyFont="1" applyProtection="1">
      <alignment/>
      <protection/>
    </xf>
    <xf numFmtId="0" fontId="52" fillId="0" borderId="0" xfId="43" applyFont="1" applyProtection="1">
      <alignment/>
      <protection/>
    </xf>
    <xf numFmtId="165" fontId="2" fillId="0" borderId="0" xfId="43" applyNumberFormat="1" applyFont="1" applyProtection="1">
      <alignment/>
      <protection/>
    </xf>
    <xf numFmtId="4" fontId="3" fillId="0" borderId="0" xfId="43" applyNumberFormat="1" applyFont="1" applyProtection="1">
      <alignment/>
      <protection/>
    </xf>
    <xf numFmtId="2" fontId="3" fillId="0" borderId="0" xfId="43" applyNumberFormat="1" applyFont="1" applyProtection="1">
      <alignment/>
      <protection/>
    </xf>
    <xf numFmtId="0" fontId="46" fillId="0" borderId="0" xfId="43" applyFont="1" applyProtection="1">
      <alignment/>
      <protection/>
    </xf>
    <xf numFmtId="0" fontId="47" fillId="0" borderId="0" xfId="43" applyFont="1" applyProtection="1">
      <alignment/>
      <protection/>
    </xf>
    <xf numFmtId="0" fontId="48" fillId="0" borderId="0" xfId="43" applyFont="1" applyProtection="1">
      <alignment/>
      <protection/>
    </xf>
    <xf numFmtId="165" fontId="3" fillId="0" borderId="0" xfId="43" applyNumberFormat="1" applyFont="1" applyProtection="1">
      <alignment/>
      <protection/>
    </xf>
    <xf numFmtId="0" fontId="38" fillId="0" borderId="0" xfId="0" applyFont="1" applyAlignment="1" applyProtection="1">
      <alignment horizontal="left"/>
      <protection/>
    </xf>
    <xf numFmtId="0" fontId="37" fillId="0" borderId="0" xfId="0" applyFont="1" applyAlignment="1" applyProtection="1">
      <alignment/>
      <protection/>
    </xf>
    <xf numFmtId="0" fontId="37" fillId="0" borderId="0" xfId="0" applyFont="1" applyAlignment="1" applyProtection="1">
      <alignment horizontal="justify"/>
      <protection/>
    </xf>
    <xf numFmtId="0" fontId="37" fillId="0" borderId="0" xfId="0" applyFont="1" applyAlignment="1" applyProtection="1">
      <alignment horizontal="justify" vertical="top" wrapText="1"/>
      <protection/>
    </xf>
    <xf numFmtId="0" fontId="37" fillId="0" borderId="0" xfId="0" applyFont="1" applyAlignment="1" applyProtection="1">
      <alignment horizontal="justify" vertical="top"/>
      <protection/>
    </xf>
    <xf numFmtId="0" fontId="3" fillId="0" borderId="0" xfId="0" applyFont="1" applyAlignment="1" applyProtection="1">
      <alignment/>
      <protection/>
    </xf>
    <xf numFmtId="4" fontId="14" fillId="0" borderId="0" xfId="0" applyNumberFormat="1" applyFont="1" applyAlignment="1">
      <alignment horizontal="center"/>
    </xf>
    <xf numFmtId="166" fontId="3" fillId="0" borderId="0" xfId="66" applyNumberFormat="1" applyFont="1" applyFill="1" applyAlignment="1" applyProtection="1">
      <alignment horizontal="left" vertical="center"/>
      <protection/>
    </xf>
    <xf numFmtId="4" fontId="3" fillId="0" borderId="0" xfId="65" applyNumberFormat="1" applyFont="1" applyAlignment="1">
      <alignment horizontal="left" vertical="top" wrapText="1"/>
      <protection/>
    </xf>
    <xf numFmtId="4" fontId="3" fillId="0" borderId="0" xfId="65" applyNumberFormat="1" applyFont="1" applyFill="1" applyAlignment="1">
      <alignment horizontal="left" vertical="top" wrapText="1"/>
      <protection/>
    </xf>
    <xf numFmtId="166" fontId="3" fillId="0" borderId="0" xfId="66" applyNumberFormat="1" applyFont="1" applyFill="1" applyAlignment="1">
      <alignment horizontal="left" vertical="center"/>
      <protection/>
    </xf>
    <xf numFmtId="166" fontId="3" fillId="0" borderId="0" xfId="66" applyNumberFormat="1" applyFont="1" applyAlignment="1">
      <alignment horizontal="left" vertical="center"/>
      <protection/>
    </xf>
    <xf numFmtId="166" fontId="3" fillId="0" borderId="0" xfId="66" applyNumberFormat="1" applyFont="1" applyFill="1" applyAlignment="1">
      <alignment horizontal="left" vertical="top" wrapText="1"/>
      <protection/>
    </xf>
  </cellXfs>
  <cellStyles count="7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0]" xfId="33"/>
    <cellStyle name="Currency [0]" xfId="34"/>
    <cellStyle name="Dobro" xfId="35"/>
    <cellStyle name="Hyperlink" xfId="36"/>
    <cellStyle name="Izhod" xfId="37"/>
    <cellStyle name="Naslov" xfId="38"/>
    <cellStyle name="Naslov 1" xfId="39"/>
    <cellStyle name="Naslov 2" xfId="40"/>
    <cellStyle name="Naslov 3" xfId="41"/>
    <cellStyle name="Naslov 4" xfId="42"/>
    <cellStyle name="naslov2" xfId="43"/>
    <cellStyle name="Navadno 11" xfId="44"/>
    <cellStyle name="Navadno 12" xfId="45"/>
    <cellStyle name="Navadno 13" xfId="46"/>
    <cellStyle name="Navadno 14" xfId="47"/>
    <cellStyle name="Navadno 16" xfId="48"/>
    <cellStyle name="Navadno 17" xfId="49"/>
    <cellStyle name="Navadno 2" xfId="50"/>
    <cellStyle name="Navadno 20" xfId="51"/>
    <cellStyle name="Navadno 22" xfId="52"/>
    <cellStyle name="Navadno 23" xfId="53"/>
    <cellStyle name="Navadno 24" xfId="54"/>
    <cellStyle name="Navadno 25" xfId="55"/>
    <cellStyle name="Navadno 26" xfId="56"/>
    <cellStyle name="Navadno 3" xfId="57"/>
    <cellStyle name="Navadno 31" xfId="58"/>
    <cellStyle name="Navadno 4" xfId="59"/>
    <cellStyle name="Navadno 5" xfId="60"/>
    <cellStyle name="Navadno 6" xfId="61"/>
    <cellStyle name="Navadno 7" xfId="62"/>
    <cellStyle name="Navadno 8" xfId="63"/>
    <cellStyle name="Navadno 9" xfId="64"/>
    <cellStyle name="Navadno_Jerancic_POPIS_KANALIZACIJA" xfId="65"/>
    <cellStyle name="Navadno_Jerancic_POPIS_KANALIZACIJA 2" xfId="66"/>
    <cellStyle name="Nevtralno" xfId="67"/>
    <cellStyle name="Normal_I-BREZOV" xfId="68"/>
    <cellStyle name="Followed Hyperlink" xfId="69"/>
    <cellStyle name="Percent" xfId="70"/>
    <cellStyle name="Opomba" xfId="71"/>
    <cellStyle name="Opozorilo" xfId="72"/>
    <cellStyle name="Pojasnjevalno besedilo" xfId="73"/>
    <cellStyle name="Poudarek1" xfId="74"/>
    <cellStyle name="Poudarek2" xfId="75"/>
    <cellStyle name="Poudarek3" xfId="76"/>
    <cellStyle name="Poudarek4" xfId="77"/>
    <cellStyle name="Poudarek5" xfId="78"/>
    <cellStyle name="Poudarek6" xfId="79"/>
    <cellStyle name="Povezana celica" xfId="80"/>
    <cellStyle name="Preveri celico" xfId="81"/>
    <cellStyle name="Računanje" xfId="82"/>
    <cellStyle name="Slabo" xfId="83"/>
    <cellStyle name="Currency" xfId="84"/>
    <cellStyle name="Currency [0]" xfId="85"/>
    <cellStyle name="Comma" xfId="86"/>
    <cellStyle name="Comma [0]" xfId="87"/>
    <cellStyle name="Vejica 2" xfId="88"/>
    <cellStyle name="Vnos" xfId="89"/>
    <cellStyle name="Vsota" xfId="90"/>
  </cellStyles>
  <dxfs count="36">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ont>
        <color theme="0"/>
      </font>
    </dxf>
    <dxf>
      <font>
        <color theme="0"/>
      </font>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45"/>
  <sheetViews>
    <sheetView tabSelected="1" view="pageBreakPreview" zoomScaleSheetLayoutView="100" zoomScalePageLayoutView="0" workbookViewId="0" topLeftCell="A1">
      <selection activeCell="C28" sqref="C28"/>
    </sheetView>
  </sheetViews>
  <sheetFormatPr defaultColWidth="8.69921875" defaultRowHeight="15.75"/>
  <cols>
    <col min="1" max="1" width="3.8984375" style="458" customWidth="1"/>
    <col min="2" max="2" width="29.3984375" style="496" customWidth="1"/>
    <col min="3" max="3" width="4" style="497" bestFit="1" customWidth="1"/>
    <col min="4" max="4" width="2.59765625" style="497" bestFit="1" customWidth="1"/>
    <col min="5" max="5" width="29.3984375" style="458" customWidth="1"/>
    <col min="6" max="16384" width="8.69921875" style="458" customWidth="1"/>
  </cols>
  <sheetData>
    <row r="2" spans="2:4" s="448" customFormat="1" ht="15.75">
      <c r="B2" s="449"/>
      <c r="C2" s="450"/>
      <c r="D2" s="451"/>
    </row>
    <row r="3" spans="2:4" s="448" customFormat="1" ht="15.75">
      <c r="B3" s="449"/>
      <c r="C3" s="450"/>
      <c r="D3" s="451"/>
    </row>
    <row r="4" spans="2:4" s="448" customFormat="1" ht="15.75">
      <c r="B4" s="449"/>
      <c r="C4" s="450"/>
      <c r="D4" s="451"/>
    </row>
    <row r="5" spans="2:4" s="448" customFormat="1" ht="15.75">
      <c r="B5" s="449"/>
      <c r="C5" s="450"/>
      <c r="D5" s="451"/>
    </row>
    <row r="6" spans="2:4" s="448" customFormat="1" ht="15.75">
      <c r="B6" s="449"/>
      <c r="C6" s="452"/>
      <c r="D6" s="451"/>
    </row>
    <row r="7" spans="1:4" s="448" customFormat="1" ht="15.75">
      <c r="A7" s="453" t="s">
        <v>500</v>
      </c>
      <c r="C7" s="454"/>
      <c r="D7" s="451"/>
    </row>
    <row r="8" spans="2:4" s="448" customFormat="1" ht="15.75">
      <c r="B8" s="455"/>
      <c r="C8" s="450"/>
      <c r="D8" s="456"/>
    </row>
    <row r="9" spans="2:4" s="448" customFormat="1" ht="15.75">
      <c r="B9" s="455"/>
      <c r="C9" s="450"/>
      <c r="D9" s="456"/>
    </row>
    <row r="10" spans="1:9" ht="18">
      <c r="A10" s="457" t="s">
        <v>447</v>
      </c>
      <c r="B10" s="458"/>
      <c r="C10" s="459"/>
      <c r="D10" s="459"/>
      <c r="E10" s="459"/>
      <c r="I10" s="460"/>
    </row>
    <row r="11" spans="2:5" ht="18">
      <c r="B11" s="461"/>
      <c r="C11" s="462"/>
      <c r="D11" s="462"/>
      <c r="E11" s="462"/>
    </row>
    <row r="12" spans="1:9" s="467" customFormat="1" ht="15.75">
      <c r="A12" s="463" t="s">
        <v>259</v>
      </c>
      <c r="B12" s="464" t="s">
        <v>508</v>
      </c>
      <c r="C12" s="465"/>
      <c r="D12" s="465"/>
      <c r="E12" s="466">
        <f>'KANAL VS1'!E16</f>
        <v>0</v>
      </c>
      <c r="I12" s="468"/>
    </row>
    <row r="13" spans="1:9" s="467" customFormat="1" ht="15.75">
      <c r="A13" s="469" t="s">
        <v>261</v>
      </c>
      <c r="B13" s="464" t="s">
        <v>509</v>
      </c>
      <c r="C13" s="465"/>
      <c r="D13" s="465"/>
      <c r="E13" s="466">
        <f>'KANAL VS2'!E16</f>
        <v>0</v>
      </c>
      <c r="I13" s="468"/>
    </row>
    <row r="14" spans="1:9" s="467" customFormat="1" ht="15.75">
      <c r="A14" s="469" t="s">
        <v>263</v>
      </c>
      <c r="B14" s="464" t="s">
        <v>510</v>
      </c>
      <c r="C14" s="465"/>
      <c r="D14" s="465"/>
      <c r="E14" s="466">
        <f>'KANAL VS3'!E16</f>
        <v>0</v>
      </c>
      <c r="I14" s="468"/>
    </row>
    <row r="15" spans="1:9" s="467" customFormat="1" ht="15.75">
      <c r="A15" s="469" t="s">
        <v>264</v>
      </c>
      <c r="B15" s="464" t="s">
        <v>511</v>
      </c>
      <c r="C15" s="465"/>
      <c r="D15" s="465"/>
      <c r="E15" s="466">
        <f>'KANAL VS4'!E16</f>
        <v>0</v>
      </c>
      <c r="I15" s="468"/>
    </row>
    <row r="16" spans="1:9" s="467" customFormat="1" ht="15.75">
      <c r="A16" s="469" t="s">
        <v>266</v>
      </c>
      <c r="B16" s="464" t="s">
        <v>512</v>
      </c>
      <c r="C16" s="465"/>
      <c r="D16" s="465"/>
      <c r="E16" s="466">
        <f>'KANAL VS4'!E16</f>
        <v>0</v>
      </c>
      <c r="I16" s="468"/>
    </row>
    <row r="17" spans="1:9" s="467" customFormat="1" ht="15.75">
      <c r="A17" s="469" t="s">
        <v>267</v>
      </c>
      <c r="B17" s="464" t="s">
        <v>513</v>
      </c>
      <c r="C17" s="465"/>
      <c r="D17" s="465"/>
      <c r="E17" s="466">
        <f>'KANAL VS6'!E16</f>
        <v>0</v>
      </c>
      <c r="I17" s="468"/>
    </row>
    <row r="18" spans="1:5" s="467" customFormat="1" ht="15.75">
      <c r="A18" s="469" t="s">
        <v>270</v>
      </c>
      <c r="B18" s="470" t="s">
        <v>514</v>
      </c>
      <c r="C18" s="471"/>
      <c r="D18" s="471"/>
      <c r="E18" s="472">
        <f>'TLAČNI VOD TVS'!E16</f>
        <v>0</v>
      </c>
    </row>
    <row r="19" spans="1:5" s="467" customFormat="1" ht="15.75">
      <c r="A19" s="469" t="s">
        <v>272</v>
      </c>
      <c r="B19" s="470" t="s">
        <v>449</v>
      </c>
      <c r="C19" s="471"/>
      <c r="D19" s="471"/>
      <c r="E19" s="472">
        <f>'ČRPALIŠČE VS'!E16</f>
        <v>0</v>
      </c>
    </row>
    <row r="20" spans="1:5" s="467" customFormat="1" ht="15.75">
      <c r="A20" s="469" t="s">
        <v>273</v>
      </c>
      <c r="B20" s="470" t="s">
        <v>515</v>
      </c>
      <c r="C20" s="471"/>
      <c r="D20" s="471"/>
      <c r="E20" s="472">
        <f>'VOD. NIZ 37'!E15</f>
        <v>0</v>
      </c>
    </row>
    <row r="21" spans="1:5" s="467" customFormat="1" ht="15.75">
      <c r="A21" s="469" t="s">
        <v>274</v>
      </c>
      <c r="B21" s="470" t="s">
        <v>516</v>
      </c>
      <c r="C21" s="471"/>
      <c r="D21" s="471"/>
      <c r="E21" s="472">
        <f>'VOD. NIZ 33'!E15</f>
        <v>0</v>
      </c>
    </row>
    <row r="22" spans="1:5" s="467" customFormat="1" ht="15.75">
      <c r="A22" s="469" t="s">
        <v>275</v>
      </c>
      <c r="B22" s="470" t="s">
        <v>517</v>
      </c>
      <c r="C22" s="471"/>
      <c r="D22" s="471"/>
      <c r="E22" s="472">
        <f>'VOD. NIZ 5'!E15</f>
        <v>0</v>
      </c>
    </row>
    <row r="23" spans="1:5" s="467" customFormat="1" ht="15.75">
      <c r="A23" s="469" t="s">
        <v>277</v>
      </c>
      <c r="B23" s="470" t="s">
        <v>518</v>
      </c>
      <c r="C23" s="471"/>
      <c r="D23" s="471"/>
      <c r="E23" s="472">
        <f>'VOD. NIZ 7'!E15</f>
        <v>0</v>
      </c>
    </row>
    <row r="24" spans="1:5" s="467" customFormat="1" ht="15.75">
      <c r="A24" s="469" t="s">
        <v>278</v>
      </c>
      <c r="B24" s="470" t="s">
        <v>450</v>
      </c>
      <c r="C24" s="471"/>
      <c r="D24" s="471"/>
      <c r="E24" s="472">
        <f>'TUJE STORITVE'!E12</f>
        <v>0</v>
      </c>
    </row>
    <row r="25" spans="1:5" s="467" customFormat="1" ht="15.75">
      <c r="A25" s="473"/>
      <c r="B25" s="474"/>
      <c r="C25" s="475"/>
      <c r="D25" s="475"/>
      <c r="E25" s="476"/>
    </row>
    <row r="26" spans="2:9" s="467" customFormat="1" ht="15.75">
      <c r="B26" s="477" t="s">
        <v>170</v>
      </c>
      <c r="C26" s="465"/>
      <c r="D26" s="465"/>
      <c r="E26" s="466">
        <f>SUM(E12:E24)</f>
        <v>0</v>
      </c>
      <c r="I26" s="478"/>
    </row>
    <row r="27" spans="2:5" ht="15.75" customHeight="1">
      <c r="B27" s="479"/>
      <c r="C27" s="480"/>
      <c r="D27" s="480"/>
      <c r="E27" s="481"/>
    </row>
    <row r="28" spans="1:5" ht="15.75" customHeight="1">
      <c r="A28" s="482"/>
      <c r="B28" s="483" t="s">
        <v>451</v>
      </c>
      <c r="C28" s="498">
        <v>100</v>
      </c>
      <c r="D28" s="484" t="s">
        <v>452</v>
      </c>
      <c r="E28" s="485">
        <f>E26*C28/100</f>
        <v>0</v>
      </c>
    </row>
    <row r="29" spans="1:5" ht="15.75" customHeight="1">
      <c r="A29" s="482"/>
      <c r="B29" s="486"/>
      <c r="C29" s="487"/>
      <c r="D29" s="488"/>
      <c r="E29" s="489"/>
    </row>
    <row r="30" spans="1:5" ht="15.75" customHeight="1">
      <c r="A30" s="482"/>
      <c r="B30" s="490" t="s">
        <v>453</v>
      </c>
      <c r="C30" s="491"/>
      <c r="D30" s="491"/>
      <c r="E30" s="492">
        <f>E26-E28</f>
        <v>0</v>
      </c>
    </row>
    <row r="31" spans="1:5" ht="15.75" customHeight="1">
      <c r="A31" s="482"/>
      <c r="B31" s="483" t="s">
        <v>454</v>
      </c>
      <c r="C31" s="484"/>
      <c r="D31" s="484"/>
      <c r="E31" s="485">
        <f>E30*0.2</f>
        <v>0</v>
      </c>
    </row>
    <row r="32" spans="1:5" ht="15.75">
      <c r="A32" s="482"/>
      <c r="B32" s="486"/>
      <c r="C32" s="488"/>
      <c r="D32" s="488"/>
      <c r="E32" s="482"/>
    </row>
    <row r="33" spans="1:5" ht="18.75" thickBot="1">
      <c r="A33" s="482"/>
      <c r="B33" s="493" t="s">
        <v>455</v>
      </c>
      <c r="C33" s="494"/>
      <c r="D33" s="494"/>
      <c r="E33" s="495">
        <f>E31+E30</f>
        <v>0</v>
      </c>
    </row>
    <row r="34" spans="1:5" ht="16.5" thickTop="1">
      <c r="A34" s="482"/>
      <c r="B34" s="486"/>
      <c r="C34" s="488"/>
      <c r="D34" s="488"/>
      <c r="E34" s="482"/>
    </row>
    <row r="35" spans="1:5" ht="15.75">
      <c r="A35" s="482"/>
      <c r="B35" s="486"/>
      <c r="C35" s="488"/>
      <c r="D35" s="488"/>
      <c r="E35" s="482"/>
    </row>
    <row r="36" spans="1:5" ht="15.75">
      <c r="A36" s="482"/>
      <c r="B36" s="486"/>
      <c r="C36" s="488"/>
      <c r="D36" s="488"/>
      <c r="E36" s="482"/>
    </row>
    <row r="37" spans="1:5" ht="15.75">
      <c r="A37" s="482"/>
      <c r="B37" s="486"/>
      <c r="C37" s="488"/>
      <c r="D37" s="488"/>
      <c r="E37" s="482"/>
    </row>
    <row r="38" spans="1:5" ht="15.75">
      <c r="A38" s="482"/>
      <c r="B38" s="486"/>
      <c r="C38" s="488"/>
      <c r="D38" s="488"/>
      <c r="E38" s="482"/>
    </row>
    <row r="39" spans="1:5" ht="15.75">
      <c r="A39" s="482"/>
      <c r="B39" s="486"/>
      <c r="C39" s="488"/>
      <c r="D39" s="488"/>
      <c r="E39" s="482"/>
    </row>
    <row r="40" spans="1:5" ht="15.75">
      <c r="A40" s="482"/>
      <c r="B40" s="486"/>
      <c r="C40" s="488"/>
      <c r="D40" s="488"/>
      <c r="E40" s="482"/>
    </row>
    <row r="41" spans="1:5" ht="15.75">
      <c r="A41" s="482"/>
      <c r="B41" s="486"/>
      <c r="C41" s="488"/>
      <c r="D41" s="488"/>
      <c r="E41" s="482"/>
    </row>
    <row r="42" spans="1:5" ht="15.75">
      <c r="A42" s="482"/>
      <c r="B42" s="486"/>
      <c r="C42" s="488"/>
      <c r="D42" s="488"/>
      <c r="E42" s="482"/>
    </row>
    <row r="43" spans="1:5" ht="15.75">
      <c r="A43" s="482"/>
      <c r="B43" s="486"/>
      <c r="C43" s="488"/>
      <c r="D43" s="488"/>
      <c r="E43" s="482"/>
    </row>
    <row r="44" spans="1:5" ht="15.75">
      <c r="A44" s="482"/>
      <c r="B44" s="486"/>
      <c r="C44" s="488"/>
      <c r="D44" s="488"/>
      <c r="E44" s="482"/>
    </row>
    <row r="45" spans="1:5" ht="15.75">
      <c r="A45" s="482"/>
      <c r="B45" s="486"/>
      <c r="C45" s="488"/>
      <c r="D45" s="488"/>
      <c r="E45" s="482"/>
    </row>
  </sheetData>
  <sheetProtection password="CE2E" sheet="1" objects="1" scenarios="1" selectLockedCells="1"/>
  <printOptions/>
  <pageMargins left="0.984251968503937" right="0.7874015748031497" top="0.984251968503937" bottom="0.7874015748031497" header="0.3937007874015748" footer="0.3937007874015748"/>
  <pageSetup firstPageNumber="1" useFirstPageNumber="1" horizontalDpi="600" verticalDpi="600" orientation="portrait" paperSize="9" r:id="rId1"/>
  <headerFooter alignWithMargins="0">
    <oddFooter>&amp;R&amp;P/73</oddFooter>
  </headerFooter>
</worksheet>
</file>

<file path=xl/worksheets/sheet10.xml><?xml version="1.0" encoding="utf-8"?>
<worksheet xmlns="http://schemas.openxmlformats.org/spreadsheetml/2006/main" xmlns:r="http://schemas.openxmlformats.org/officeDocument/2006/relationships">
  <dimension ref="A1:Q253"/>
  <sheetViews>
    <sheetView view="pageBreakPreview" zoomScale="60" zoomScalePageLayoutView="0" workbookViewId="0" topLeftCell="A20">
      <selection activeCell="E42" sqref="E42:E249"/>
    </sheetView>
  </sheetViews>
  <sheetFormatPr defaultColWidth="8.69921875" defaultRowHeight="15.75"/>
  <cols>
    <col min="1" max="1" width="6.59765625" style="48" customWidth="1"/>
    <col min="2" max="2" width="27.3984375" style="63" customWidth="1"/>
    <col min="3" max="3" width="7.3984375" style="62" customWidth="1"/>
    <col min="4" max="4" width="1.203125" style="62" customWidth="1"/>
    <col min="5" max="5" width="11.19921875" style="136" customWidth="1"/>
    <col min="6" max="6" width="3.3984375" style="62" customWidth="1"/>
    <col min="7" max="7" width="14" style="124" customWidth="1"/>
    <col min="8" max="8" width="3.69921875" style="51" customWidth="1"/>
    <col min="9" max="9" width="14.796875" style="52" customWidth="1"/>
    <col min="10" max="10" width="8.69921875" style="53" customWidth="1"/>
    <col min="11" max="11" width="25.59765625" style="51" customWidth="1"/>
    <col min="12" max="12" width="15.59765625" style="51" customWidth="1"/>
    <col min="13" max="15" width="8.69921875" style="54" customWidth="1"/>
    <col min="16" max="16" width="8.69921875" style="51" customWidth="1"/>
    <col min="17" max="17" width="11.19921875" style="105" customWidth="1"/>
    <col min="18" max="16384" width="8.69921875" style="51" customWidth="1"/>
  </cols>
  <sheetData>
    <row r="1" spans="1:17" s="97" customFormat="1" ht="15.75" customHeight="1">
      <c r="A1" s="39"/>
      <c r="B1" s="40" t="s">
        <v>11</v>
      </c>
      <c r="C1" s="1" t="s">
        <v>129</v>
      </c>
      <c r="D1" s="38"/>
      <c r="E1" s="38"/>
      <c r="F1" s="2"/>
      <c r="G1" s="119"/>
      <c r="H1" s="96"/>
      <c r="Q1" s="113"/>
    </row>
    <row r="2" spans="1:17" s="97" customFormat="1" ht="15.75" customHeight="1">
      <c r="A2" s="39"/>
      <c r="B2" s="40"/>
      <c r="C2" s="1" t="s">
        <v>130</v>
      </c>
      <c r="D2" s="38"/>
      <c r="E2" s="38"/>
      <c r="F2" s="2"/>
      <c r="G2" s="119"/>
      <c r="H2" s="96"/>
      <c r="Q2" s="113"/>
    </row>
    <row r="3" spans="1:17" s="97" customFormat="1" ht="15.75" customHeight="1">
      <c r="A3" s="39"/>
      <c r="B3" s="40" t="s">
        <v>8</v>
      </c>
      <c r="C3" s="45" t="s">
        <v>203</v>
      </c>
      <c r="D3" s="38"/>
      <c r="E3" s="130"/>
      <c r="F3" s="2"/>
      <c r="G3" s="119"/>
      <c r="H3" s="96"/>
      <c r="Q3" s="113"/>
    </row>
    <row r="4" spans="1:17" s="97" customFormat="1" ht="15.75">
      <c r="A4" s="39"/>
      <c r="B4" s="40" t="s">
        <v>12</v>
      </c>
      <c r="C4" s="45" t="s">
        <v>204</v>
      </c>
      <c r="D4" s="46"/>
      <c r="E4" s="131"/>
      <c r="F4" s="46"/>
      <c r="G4" s="120"/>
      <c r="Q4" s="101"/>
    </row>
    <row r="5" spans="1:17" s="97" customFormat="1" ht="15.75">
      <c r="A5" s="39"/>
      <c r="B5" s="40" t="s">
        <v>13</v>
      </c>
      <c r="C5" s="1" t="s">
        <v>180</v>
      </c>
      <c r="D5" s="38"/>
      <c r="E5" s="130"/>
      <c r="F5" s="2"/>
      <c r="G5" s="120"/>
      <c r="Q5" s="113"/>
    </row>
    <row r="6" spans="1:17" s="43" customFormat="1" ht="15.75">
      <c r="A6" s="39"/>
      <c r="B6" s="40"/>
      <c r="C6" s="47" t="s">
        <v>181</v>
      </c>
      <c r="D6" s="46"/>
      <c r="E6" s="131"/>
      <c r="F6" s="46"/>
      <c r="G6" s="120"/>
      <c r="I6" s="41"/>
      <c r="J6" s="42"/>
      <c r="M6" s="44"/>
      <c r="N6" s="44"/>
      <c r="O6" s="44"/>
      <c r="Q6" s="101"/>
    </row>
    <row r="7" spans="1:17" s="43" customFormat="1" ht="15.75">
      <c r="A7" s="39"/>
      <c r="B7" s="40"/>
      <c r="C7" s="47"/>
      <c r="D7" s="46"/>
      <c r="E7" s="131"/>
      <c r="F7" s="46"/>
      <c r="G7" s="120"/>
      <c r="I7" s="41"/>
      <c r="J7" s="42"/>
      <c r="M7" s="44"/>
      <c r="N7" s="44"/>
      <c r="O7" s="44"/>
      <c r="Q7" s="101"/>
    </row>
    <row r="9" spans="1:17" ht="18">
      <c r="A9" s="48" t="s">
        <v>14</v>
      </c>
      <c r="B9" s="49" t="s">
        <v>52</v>
      </c>
      <c r="C9" s="50"/>
      <c r="D9" s="50"/>
      <c r="E9" s="132"/>
      <c r="F9" s="50"/>
      <c r="G9" s="121"/>
      <c r="Q9" s="102"/>
    </row>
    <row r="10" spans="2:17" ht="15.75">
      <c r="B10" s="50"/>
      <c r="C10" s="50"/>
      <c r="D10" s="50"/>
      <c r="E10" s="132"/>
      <c r="F10" s="50"/>
      <c r="G10" s="121"/>
      <c r="Q10" s="102"/>
    </row>
    <row r="12" spans="1:17" s="9" customFormat="1" ht="15.75">
      <c r="A12" s="10" t="s">
        <v>15</v>
      </c>
      <c r="B12" s="11" t="s">
        <v>16</v>
      </c>
      <c r="C12" s="55"/>
      <c r="E12" s="133"/>
      <c r="G12" s="122"/>
      <c r="I12" s="30"/>
      <c r="J12" s="26"/>
      <c r="M12" s="34"/>
      <c r="N12" s="34"/>
      <c r="O12" s="34"/>
      <c r="Q12" s="114"/>
    </row>
    <row r="13" spans="1:17" s="9" customFormat="1" ht="15.75">
      <c r="A13" s="10"/>
      <c r="B13" s="11"/>
      <c r="C13" s="55"/>
      <c r="E13" s="133"/>
      <c r="G13" s="122"/>
      <c r="I13" s="30"/>
      <c r="J13" s="26"/>
      <c r="M13" s="34"/>
      <c r="N13" s="34"/>
      <c r="O13" s="34"/>
      <c r="Q13" s="114"/>
    </row>
    <row r="14" spans="1:17" s="9" customFormat="1" ht="15.75">
      <c r="A14" s="56" t="s">
        <v>27</v>
      </c>
      <c r="B14" s="57" t="s">
        <v>26</v>
      </c>
      <c r="C14" s="58"/>
      <c r="D14" s="58"/>
      <c r="E14" s="134"/>
      <c r="F14" s="58"/>
      <c r="G14" s="278"/>
      <c r="H14" s="99"/>
      <c r="I14" s="30"/>
      <c r="J14" s="26"/>
      <c r="K14" s="145"/>
      <c r="M14" s="34"/>
      <c r="N14" s="34"/>
      <c r="O14" s="34"/>
      <c r="Q14" s="103"/>
    </row>
    <row r="15" spans="1:17" ht="15.75">
      <c r="A15" s="56" t="s">
        <v>32</v>
      </c>
      <c r="B15" s="57" t="s">
        <v>17</v>
      </c>
      <c r="C15" s="58"/>
      <c r="D15" s="58"/>
      <c r="E15" s="134"/>
      <c r="F15" s="58"/>
      <c r="G15" s="278"/>
      <c r="H15" s="99"/>
      <c r="K15" s="142"/>
      <c r="Q15" s="103"/>
    </row>
    <row r="16" spans="1:17" ht="15.75">
      <c r="A16" s="56" t="s">
        <v>42</v>
      </c>
      <c r="B16" s="57" t="s">
        <v>18</v>
      </c>
      <c r="C16" s="58"/>
      <c r="D16" s="58"/>
      <c r="E16" s="134"/>
      <c r="F16" s="58"/>
      <c r="G16" s="278"/>
      <c r="H16" s="99"/>
      <c r="K16" s="142"/>
      <c r="Q16" s="103"/>
    </row>
    <row r="17" spans="1:17" s="146" customFormat="1" ht="31.5">
      <c r="A17" s="56" t="s">
        <v>0</v>
      </c>
      <c r="B17" s="57" t="s">
        <v>40</v>
      </c>
      <c r="C17" s="58"/>
      <c r="D17" s="58"/>
      <c r="E17" s="134"/>
      <c r="F17" s="58"/>
      <c r="G17" s="278"/>
      <c r="H17" s="99"/>
      <c r="Q17" s="103"/>
    </row>
    <row r="18" spans="1:17" ht="15.75">
      <c r="A18" s="56"/>
      <c r="B18" s="57"/>
      <c r="C18" s="58"/>
      <c r="D18" s="58"/>
      <c r="E18" s="134"/>
      <c r="F18" s="58"/>
      <c r="G18" s="123"/>
      <c r="K18" s="142"/>
      <c r="Q18" s="103"/>
    </row>
    <row r="19" spans="1:17" ht="16.5" thickBot="1">
      <c r="A19" s="56"/>
      <c r="B19" s="59" t="s">
        <v>53</v>
      </c>
      <c r="C19" s="60"/>
      <c r="D19" s="60"/>
      <c r="E19" s="135"/>
      <c r="F19" s="60"/>
      <c r="G19" s="279"/>
      <c r="H19" s="99"/>
      <c r="K19" s="143"/>
      <c r="Q19" s="104"/>
    </row>
    <row r="23" spans="2:7" ht="15.75" customHeight="1">
      <c r="B23" s="151" t="s">
        <v>83</v>
      </c>
      <c r="E23" s="1249" t="s">
        <v>149</v>
      </c>
      <c r="F23" s="1249"/>
      <c r="G23" s="1249"/>
    </row>
    <row r="24" spans="2:7" ht="84.75" customHeight="1">
      <c r="B24" s="151" t="s">
        <v>86</v>
      </c>
      <c r="E24" s="1250" t="s">
        <v>251</v>
      </c>
      <c r="F24" s="1250"/>
      <c r="G24" s="1250"/>
    </row>
    <row r="25" ht="15.75">
      <c r="B25" s="151"/>
    </row>
    <row r="26" ht="15.75">
      <c r="B26" s="151" t="s">
        <v>84</v>
      </c>
    </row>
    <row r="27" ht="63.75">
      <c r="B27" s="151" t="s">
        <v>85</v>
      </c>
    </row>
    <row r="28" ht="15.75">
      <c r="B28" s="151"/>
    </row>
    <row r="29" ht="15.75">
      <c r="K29" s="63"/>
    </row>
    <row r="30" ht="15.75">
      <c r="K30" s="63"/>
    </row>
    <row r="31" ht="15.75">
      <c r="B31" s="151"/>
    </row>
    <row r="32" ht="15.75">
      <c r="B32" s="151"/>
    </row>
    <row r="34" ht="15.75">
      <c r="B34" s="63" t="s">
        <v>172</v>
      </c>
    </row>
    <row r="35" spans="1:17" s="9" customFormat="1" ht="15.75">
      <c r="A35" s="48"/>
      <c r="B35" s="63"/>
      <c r="C35" s="62"/>
      <c r="D35" s="62"/>
      <c r="E35" s="136"/>
      <c r="F35" s="62"/>
      <c r="G35" s="124"/>
      <c r="H35" s="51"/>
      <c r="I35" s="30"/>
      <c r="J35" s="26"/>
      <c r="M35" s="34"/>
      <c r="N35" s="34"/>
      <c r="O35" s="34"/>
      <c r="Q35" s="105"/>
    </row>
    <row r="36" spans="1:17" ht="15.75">
      <c r="A36" s="14" t="s">
        <v>19</v>
      </c>
      <c r="B36" s="11" t="s">
        <v>16</v>
      </c>
      <c r="C36" s="55"/>
      <c r="D36" s="9"/>
      <c r="E36" s="133"/>
      <c r="F36" s="9"/>
      <c r="G36" s="122"/>
      <c r="H36" s="9"/>
      <c r="Q36" s="114"/>
    </row>
    <row r="37" spans="1:17" s="9" customFormat="1" ht="15.75">
      <c r="A37" s="48"/>
      <c r="B37" s="65"/>
      <c r="C37" s="66"/>
      <c r="D37" s="66"/>
      <c r="E37" s="137"/>
      <c r="F37" s="66"/>
      <c r="G37" s="125"/>
      <c r="H37" s="51"/>
      <c r="I37" s="30"/>
      <c r="J37" s="26"/>
      <c r="M37" s="34"/>
      <c r="N37" s="34"/>
      <c r="O37" s="34"/>
      <c r="Q37" s="106"/>
    </row>
    <row r="38" spans="1:17" s="9" customFormat="1" ht="15.75">
      <c r="A38" s="14" t="s">
        <v>27</v>
      </c>
      <c r="B38" s="11" t="s">
        <v>26</v>
      </c>
      <c r="C38" s="55"/>
      <c r="E38" s="133"/>
      <c r="G38" s="122"/>
      <c r="I38" s="30"/>
      <c r="J38" s="26"/>
      <c r="M38" s="34"/>
      <c r="N38" s="34"/>
      <c r="O38" s="34"/>
      <c r="Q38" s="114"/>
    </row>
    <row r="39" spans="1:17" s="9" customFormat="1" ht="15.75">
      <c r="A39" s="10"/>
      <c r="B39" s="11"/>
      <c r="C39" s="276" t="s">
        <v>176</v>
      </c>
      <c r="D39" s="272"/>
      <c r="E39" s="277" t="s">
        <v>177</v>
      </c>
      <c r="F39" s="272"/>
      <c r="G39" s="277" t="s">
        <v>170</v>
      </c>
      <c r="I39" s="30"/>
      <c r="J39" s="26"/>
      <c r="M39" s="34"/>
      <c r="N39" s="34"/>
      <c r="O39" s="34"/>
      <c r="Q39" s="114"/>
    </row>
    <row r="40" spans="1:17" s="20" customFormat="1" ht="39">
      <c r="A40" s="15" t="s">
        <v>28</v>
      </c>
      <c r="B40" s="16" t="s">
        <v>145</v>
      </c>
      <c r="C40" s="55"/>
      <c r="D40" s="9"/>
      <c r="E40" s="133"/>
      <c r="F40" s="9"/>
      <c r="G40" s="122"/>
      <c r="H40" s="9"/>
      <c r="I40" s="31"/>
      <c r="J40" s="27"/>
      <c r="M40" s="35"/>
      <c r="N40" s="35"/>
      <c r="O40" s="35"/>
      <c r="Q40" s="114"/>
    </row>
    <row r="41" spans="1:17" s="9" customFormat="1" ht="15.75">
      <c r="A41" s="21"/>
      <c r="B41" s="16"/>
      <c r="C41" s="67"/>
      <c r="D41" s="20"/>
      <c r="E41" s="138"/>
      <c r="F41" s="20"/>
      <c r="G41" s="126"/>
      <c r="H41" s="20"/>
      <c r="I41" s="30"/>
      <c r="J41" s="26"/>
      <c r="M41" s="34"/>
      <c r="N41" s="34"/>
      <c r="O41" s="34"/>
      <c r="Q41" s="115"/>
    </row>
    <row r="42" spans="1:17" s="9" customFormat="1" ht="15.75">
      <c r="A42" s="10"/>
      <c r="B42" s="61" t="s">
        <v>22</v>
      </c>
      <c r="C42" s="283">
        <v>1027</v>
      </c>
      <c r="D42" s="62"/>
      <c r="E42" s="305"/>
      <c r="F42" s="100"/>
      <c r="G42" s="282"/>
      <c r="H42" s="100"/>
      <c r="I42" s="30"/>
      <c r="J42" s="26"/>
      <c r="M42" s="34"/>
      <c r="N42" s="34"/>
      <c r="O42" s="34"/>
      <c r="Q42" s="105"/>
    </row>
    <row r="43" spans="1:17" s="9" customFormat="1" ht="15.75">
      <c r="A43" s="10"/>
      <c r="B43" s="17"/>
      <c r="C43" s="55"/>
      <c r="E43" s="306"/>
      <c r="G43" s="122"/>
      <c r="I43" s="30"/>
      <c r="J43" s="26"/>
      <c r="M43" s="34"/>
      <c r="N43" s="34"/>
      <c r="O43" s="34"/>
      <c r="Q43" s="114"/>
    </row>
    <row r="44" spans="1:17" s="22" customFormat="1" ht="76.5">
      <c r="A44" s="15" t="s">
        <v>30</v>
      </c>
      <c r="B44" s="164" t="s">
        <v>146</v>
      </c>
      <c r="C44" s="55"/>
      <c r="D44" s="9"/>
      <c r="E44" s="306"/>
      <c r="F44" s="9"/>
      <c r="G44" s="122"/>
      <c r="H44" s="9"/>
      <c r="I44" s="32"/>
      <c r="J44" s="28"/>
      <c r="K44" s="61"/>
      <c r="M44" s="36"/>
      <c r="N44" s="36"/>
      <c r="O44" s="36"/>
      <c r="Q44" s="114"/>
    </row>
    <row r="45" spans="1:17" s="9" customFormat="1" ht="15.75">
      <c r="A45" s="23"/>
      <c r="B45" s="61"/>
      <c r="C45" s="68"/>
      <c r="D45" s="22"/>
      <c r="E45" s="306"/>
      <c r="F45" s="22"/>
      <c r="G45" s="127"/>
      <c r="H45" s="22"/>
      <c r="I45" s="30"/>
      <c r="J45" s="26"/>
      <c r="M45" s="34"/>
      <c r="N45" s="34"/>
      <c r="O45" s="34"/>
      <c r="Q45" s="116"/>
    </row>
    <row r="46" spans="1:17" s="9" customFormat="1" ht="15.75">
      <c r="A46" s="10"/>
      <c r="B46" s="61" t="s">
        <v>55</v>
      </c>
      <c r="C46" s="283">
        <v>1</v>
      </c>
      <c r="D46" s="62"/>
      <c r="E46" s="316"/>
      <c r="F46" s="100"/>
      <c r="G46" s="282"/>
      <c r="H46" s="100"/>
      <c r="I46" s="30"/>
      <c r="J46" s="26"/>
      <c r="M46" s="34"/>
      <c r="N46" s="34"/>
      <c r="O46" s="34"/>
      <c r="Q46" s="105"/>
    </row>
    <row r="47" spans="1:17" s="9" customFormat="1" ht="15.75">
      <c r="A47" s="10"/>
      <c r="B47" s="61"/>
      <c r="C47" s="62"/>
      <c r="D47" s="62"/>
      <c r="E47" s="306"/>
      <c r="F47" s="62"/>
      <c r="G47" s="124"/>
      <c r="H47" s="62"/>
      <c r="I47" s="30"/>
      <c r="J47" s="26"/>
      <c r="M47" s="34"/>
      <c r="N47" s="34"/>
      <c r="O47" s="34"/>
      <c r="Q47" s="105"/>
    </row>
    <row r="48" spans="1:17" s="22" customFormat="1" ht="57" customHeight="1">
      <c r="A48" s="15" t="s">
        <v>31</v>
      </c>
      <c r="B48" s="61" t="s">
        <v>66</v>
      </c>
      <c r="C48" s="55"/>
      <c r="D48" s="9"/>
      <c r="E48" s="312"/>
      <c r="F48" s="9"/>
      <c r="G48" s="122"/>
      <c r="H48" s="9"/>
      <c r="I48" s="32"/>
      <c r="J48" s="28"/>
      <c r="M48" s="36"/>
      <c r="N48" s="36"/>
      <c r="O48" s="36"/>
      <c r="Q48" s="114"/>
    </row>
    <row r="49" spans="1:17" s="9" customFormat="1" ht="15.75">
      <c r="A49" s="23"/>
      <c r="B49" s="61"/>
      <c r="C49" s="68"/>
      <c r="D49" s="22"/>
      <c r="E49" s="327"/>
      <c r="F49" s="22"/>
      <c r="G49" s="127"/>
      <c r="H49" s="22"/>
      <c r="I49" s="30"/>
      <c r="J49" s="26"/>
      <c r="M49" s="34"/>
      <c r="N49" s="34"/>
      <c r="O49" s="34"/>
      <c r="Q49" s="116"/>
    </row>
    <row r="50" spans="1:17" s="9" customFormat="1" ht="15.75">
      <c r="A50" s="10"/>
      <c r="B50" s="61" t="s">
        <v>23</v>
      </c>
      <c r="C50" s="283">
        <v>3</v>
      </c>
      <c r="D50" s="62"/>
      <c r="E50" s="307"/>
      <c r="F50" s="100"/>
      <c r="G50" s="282"/>
      <c r="H50" s="100"/>
      <c r="I50" s="30"/>
      <c r="J50" s="26"/>
      <c r="M50" s="34"/>
      <c r="N50" s="34"/>
      <c r="O50" s="34"/>
      <c r="Q50" s="105"/>
    </row>
    <row r="51" spans="1:17" s="9" customFormat="1" ht="15.75">
      <c r="A51" s="10"/>
      <c r="B51" s="61"/>
      <c r="C51" s="62"/>
      <c r="D51" s="62"/>
      <c r="E51" s="306"/>
      <c r="F51" s="62"/>
      <c r="G51" s="124"/>
      <c r="H51" s="62"/>
      <c r="I51" s="30"/>
      <c r="J51" s="26"/>
      <c r="M51" s="34"/>
      <c r="N51" s="34"/>
      <c r="O51" s="34"/>
      <c r="Q51" s="105"/>
    </row>
    <row r="52" spans="1:17" s="22" customFormat="1" ht="57.75" customHeight="1">
      <c r="A52" s="15" t="s">
        <v>56</v>
      </c>
      <c r="B52" s="61" t="s">
        <v>68</v>
      </c>
      <c r="C52" s="62"/>
      <c r="D52" s="62"/>
      <c r="E52" s="306"/>
      <c r="F52" s="62"/>
      <c r="G52" s="124"/>
      <c r="H52" s="9"/>
      <c r="I52" s="32"/>
      <c r="J52" s="28"/>
      <c r="M52" s="36"/>
      <c r="N52" s="36"/>
      <c r="O52" s="36"/>
      <c r="Q52" s="105"/>
    </row>
    <row r="53" spans="1:17" s="9" customFormat="1" ht="15.75">
      <c r="A53" s="23"/>
      <c r="B53" s="61"/>
      <c r="C53" s="69"/>
      <c r="D53" s="69"/>
      <c r="E53" s="306"/>
      <c r="F53" s="69"/>
      <c r="G53" s="128"/>
      <c r="H53" s="22"/>
      <c r="I53" s="30"/>
      <c r="J53" s="26"/>
      <c r="M53" s="34"/>
      <c r="N53" s="34"/>
      <c r="O53" s="34"/>
      <c r="Q53" s="107"/>
    </row>
    <row r="54" spans="1:17" s="9" customFormat="1" ht="15.75">
      <c r="A54" s="10"/>
      <c r="B54" s="61" t="s">
        <v>23</v>
      </c>
      <c r="C54" s="283">
        <f>INT(C42/20)+1</f>
        <v>52</v>
      </c>
      <c r="D54" s="62"/>
      <c r="E54" s="307"/>
      <c r="F54" s="100"/>
      <c r="G54" s="282"/>
      <c r="H54" s="100"/>
      <c r="I54" s="30"/>
      <c r="J54" s="26"/>
      <c r="M54" s="34"/>
      <c r="N54" s="34"/>
      <c r="O54" s="34"/>
      <c r="Q54" s="105"/>
    </row>
    <row r="55" spans="1:17" s="9" customFormat="1" ht="15.75">
      <c r="A55" s="10"/>
      <c r="B55" s="61"/>
      <c r="C55" s="62"/>
      <c r="D55" s="62"/>
      <c r="E55" s="306"/>
      <c r="F55" s="62"/>
      <c r="G55" s="124"/>
      <c r="H55" s="62"/>
      <c r="I55" s="30"/>
      <c r="J55" s="26"/>
      <c r="M55" s="34"/>
      <c r="N55" s="34"/>
      <c r="O55" s="34"/>
      <c r="Q55" s="105"/>
    </row>
    <row r="56" spans="1:17" s="9" customFormat="1" ht="38.25">
      <c r="A56" s="15" t="s">
        <v>5</v>
      </c>
      <c r="B56" s="61" t="s">
        <v>6</v>
      </c>
      <c r="C56" s="62"/>
      <c r="D56" s="62"/>
      <c r="E56" s="306"/>
      <c r="F56" s="62"/>
      <c r="G56" s="124"/>
      <c r="I56" s="30"/>
      <c r="J56" s="26"/>
      <c r="M56" s="34"/>
      <c r="N56" s="34"/>
      <c r="O56" s="34"/>
      <c r="Q56" s="105"/>
    </row>
    <row r="57" spans="1:17" s="9" customFormat="1" ht="15.75">
      <c r="A57" s="23"/>
      <c r="B57" s="61"/>
      <c r="C57" s="69"/>
      <c r="D57" s="69"/>
      <c r="E57" s="308"/>
      <c r="F57" s="69"/>
      <c r="G57" s="128"/>
      <c r="H57" s="22"/>
      <c r="I57" s="30"/>
      <c r="J57" s="26"/>
      <c r="M57" s="34"/>
      <c r="N57" s="34"/>
      <c r="O57" s="34"/>
      <c r="Q57" s="107"/>
    </row>
    <row r="58" spans="1:17" s="9" customFormat="1" ht="15.75">
      <c r="A58" s="10"/>
      <c r="B58" s="61" t="s">
        <v>29</v>
      </c>
      <c r="C58" s="283">
        <v>1</v>
      </c>
      <c r="D58" s="62"/>
      <c r="E58" s="307"/>
      <c r="F58" s="100"/>
      <c r="G58" s="282"/>
      <c r="H58" s="100"/>
      <c r="I58" s="30"/>
      <c r="J58" s="26"/>
      <c r="M58" s="34"/>
      <c r="N58" s="34"/>
      <c r="O58" s="34"/>
      <c r="Q58" s="105"/>
    </row>
    <row r="59" spans="1:17" s="9" customFormat="1" ht="15.75">
      <c r="A59" s="10"/>
      <c r="B59" s="61"/>
      <c r="C59" s="62"/>
      <c r="D59" s="62"/>
      <c r="E59" s="306"/>
      <c r="F59" s="62"/>
      <c r="G59" s="124"/>
      <c r="H59" s="62"/>
      <c r="I59" s="30"/>
      <c r="J59" s="26"/>
      <c r="M59" s="34"/>
      <c r="N59" s="34"/>
      <c r="O59" s="34"/>
      <c r="Q59" s="105"/>
    </row>
    <row r="60" spans="1:17" s="22" customFormat="1" ht="48" customHeight="1">
      <c r="A60" s="15" t="s">
        <v>75</v>
      </c>
      <c r="B60" s="61" t="s">
        <v>142</v>
      </c>
      <c r="C60" s="62"/>
      <c r="D60" s="62"/>
      <c r="E60" s="306"/>
      <c r="F60" s="62"/>
      <c r="G60" s="124"/>
      <c r="H60" s="9"/>
      <c r="I60" s="32"/>
      <c r="J60" s="28"/>
      <c r="M60" s="36"/>
      <c r="N60" s="36"/>
      <c r="O60" s="36"/>
      <c r="Q60" s="105"/>
    </row>
    <row r="61" spans="1:17" s="9" customFormat="1" ht="15.75">
      <c r="A61" s="23"/>
      <c r="B61" s="61"/>
      <c r="C61" s="69"/>
      <c r="D61" s="69"/>
      <c r="E61" s="308"/>
      <c r="F61" s="69"/>
      <c r="G61" s="128"/>
      <c r="H61" s="22"/>
      <c r="I61" s="30"/>
      <c r="J61" s="26"/>
      <c r="M61" s="34"/>
      <c r="N61" s="34"/>
      <c r="O61" s="34"/>
      <c r="Q61" s="107"/>
    </row>
    <row r="62" spans="1:17" s="9" customFormat="1" ht="15.75">
      <c r="A62" s="10"/>
      <c r="B62" s="61" t="s">
        <v>23</v>
      </c>
      <c r="C62" s="283">
        <v>1</v>
      </c>
      <c r="D62" s="62"/>
      <c r="E62" s="307"/>
      <c r="F62" s="100"/>
      <c r="G62" s="282"/>
      <c r="H62" s="100"/>
      <c r="I62" s="30"/>
      <c r="J62" s="26"/>
      <c r="M62" s="34"/>
      <c r="N62" s="34"/>
      <c r="O62" s="34"/>
      <c r="Q62" s="105"/>
    </row>
    <row r="63" spans="1:17" s="9" customFormat="1" ht="15.75">
      <c r="A63" s="10"/>
      <c r="B63" s="61"/>
      <c r="C63" s="62"/>
      <c r="D63" s="62"/>
      <c r="E63" s="306"/>
      <c r="F63" s="100"/>
      <c r="G63" s="124"/>
      <c r="H63" s="100"/>
      <c r="I63" s="30"/>
      <c r="J63" s="26"/>
      <c r="M63" s="34"/>
      <c r="N63" s="34"/>
      <c r="O63" s="34"/>
      <c r="Q63" s="105"/>
    </row>
    <row r="64" spans="1:17" s="22" customFormat="1" ht="34.5" customHeight="1">
      <c r="A64" s="15" t="s">
        <v>143</v>
      </c>
      <c r="B64" s="61" t="s">
        <v>144</v>
      </c>
      <c r="C64" s="62"/>
      <c r="D64" s="62"/>
      <c r="E64" s="306"/>
      <c r="F64" s="62"/>
      <c r="G64" s="124"/>
      <c r="H64" s="9"/>
      <c r="I64" s="32"/>
      <c r="J64" s="28"/>
      <c r="M64" s="36"/>
      <c r="N64" s="36"/>
      <c r="O64" s="36"/>
      <c r="Q64" s="105"/>
    </row>
    <row r="65" spans="1:17" s="9" customFormat="1" ht="15.75">
      <c r="A65" s="23"/>
      <c r="B65" s="61"/>
      <c r="C65" s="69"/>
      <c r="D65" s="69"/>
      <c r="E65" s="308"/>
      <c r="F65" s="69"/>
      <c r="G65" s="128"/>
      <c r="H65" s="22"/>
      <c r="I65" s="30"/>
      <c r="J65" s="26"/>
      <c r="M65" s="34"/>
      <c r="N65" s="34"/>
      <c r="O65" s="34"/>
      <c r="Q65" s="107"/>
    </row>
    <row r="66" spans="1:17" s="9" customFormat="1" ht="15.75">
      <c r="A66" s="10"/>
      <c r="B66" s="61" t="s">
        <v>71</v>
      </c>
      <c r="C66" s="283">
        <v>1027</v>
      </c>
      <c r="D66" s="62"/>
      <c r="E66" s="307"/>
      <c r="F66" s="100"/>
      <c r="G66" s="282"/>
      <c r="H66" s="100"/>
      <c r="I66" s="30"/>
      <c r="J66" s="26"/>
      <c r="M66" s="34"/>
      <c r="N66" s="34"/>
      <c r="O66" s="34"/>
      <c r="Q66" s="105"/>
    </row>
    <row r="67" spans="1:17" s="9" customFormat="1" ht="15.75">
      <c r="A67" s="10"/>
      <c r="B67" s="61"/>
      <c r="C67" s="276" t="s">
        <v>176</v>
      </c>
      <c r="D67" s="272"/>
      <c r="E67" s="310" t="s">
        <v>177</v>
      </c>
      <c r="F67" s="272"/>
      <c r="G67" s="277" t="s">
        <v>170</v>
      </c>
      <c r="H67" s="62"/>
      <c r="I67" s="30"/>
      <c r="J67" s="26"/>
      <c r="M67" s="34"/>
      <c r="N67" s="34"/>
      <c r="O67" s="34"/>
      <c r="Q67" s="105"/>
    </row>
    <row r="68" spans="1:17" s="9" customFormat="1" ht="86.25" customHeight="1">
      <c r="A68" s="15" t="s">
        <v>54</v>
      </c>
      <c r="B68" s="61" t="s">
        <v>205</v>
      </c>
      <c r="C68" s="62"/>
      <c r="D68" s="62"/>
      <c r="E68" s="306"/>
      <c r="F68" s="62"/>
      <c r="G68" s="124"/>
      <c r="I68" s="30"/>
      <c r="J68" s="26"/>
      <c r="M68" s="34"/>
      <c r="N68" s="34"/>
      <c r="O68" s="34"/>
      <c r="Q68" s="105"/>
    </row>
    <row r="69" spans="1:17" s="9" customFormat="1" ht="44.25" customHeight="1">
      <c r="A69" s="10"/>
      <c r="B69" s="61" t="s">
        <v>119</v>
      </c>
      <c r="C69" s="283">
        <v>1</v>
      </c>
      <c r="D69" s="62"/>
      <c r="E69" s="307"/>
      <c r="F69" s="100"/>
      <c r="G69" s="282"/>
      <c r="H69" s="100"/>
      <c r="I69" s="30"/>
      <c r="J69" s="26"/>
      <c r="M69" s="34"/>
      <c r="N69" s="34"/>
      <c r="O69" s="34"/>
      <c r="Q69" s="105"/>
    </row>
    <row r="70" spans="1:17" s="9" customFormat="1" ht="15.75" customHeight="1">
      <c r="A70" s="10"/>
      <c r="B70" s="61"/>
      <c r="C70" s="62"/>
      <c r="D70" s="62"/>
      <c r="E70" s="306"/>
      <c r="F70" s="62"/>
      <c r="G70" s="124"/>
      <c r="I70" s="30"/>
      <c r="J70" s="26"/>
      <c r="M70" s="34"/>
      <c r="N70" s="34"/>
      <c r="O70" s="34"/>
      <c r="Q70" s="105"/>
    </row>
    <row r="71" spans="1:17" s="9" customFormat="1" ht="15.75" customHeight="1">
      <c r="A71" s="15" t="s">
        <v>61</v>
      </c>
      <c r="B71" s="90" t="s">
        <v>62</v>
      </c>
      <c r="C71" s="62"/>
      <c r="D71" s="62"/>
      <c r="E71" s="306"/>
      <c r="F71" s="62"/>
      <c r="G71" s="124"/>
      <c r="I71" s="30"/>
      <c r="J71" s="26"/>
      <c r="M71" s="34"/>
      <c r="N71" s="34"/>
      <c r="O71" s="34"/>
      <c r="Q71" s="105"/>
    </row>
    <row r="72" spans="1:17" s="9" customFormat="1" ht="15.75" customHeight="1">
      <c r="A72" s="23"/>
      <c r="B72" s="90"/>
      <c r="C72" s="69"/>
      <c r="D72" s="69"/>
      <c r="E72" s="308"/>
      <c r="F72" s="69"/>
      <c r="G72" s="128"/>
      <c r="H72" s="22"/>
      <c r="I72" s="30"/>
      <c r="J72" s="26"/>
      <c r="M72" s="34"/>
      <c r="N72" s="34"/>
      <c r="O72" s="34"/>
      <c r="Q72" s="107"/>
    </row>
    <row r="73" spans="1:17" s="9" customFormat="1" ht="15.75" customHeight="1">
      <c r="A73" s="10"/>
      <c r="B73" s="90" t="s">
        <v>41</v>
      </c>
      <c r="C73" s="283">
        <v>33</v>
      </c>
      <c r="D73" s="62"/>
      <c r="E73" s="307"/>
      <c r="F73" s="100"/>
      <c r="G73" s="282"/>
      <c r="H73" s="100"/>
      <c r="I73" s="30"/>
      <c r="J73" s="26"/>
      <c r="M73" s="34"/>
      <c r="N73" s="34"/>
      <c r="O73" s="34"/>
      <c r="Q73" s="105"/>
    </row>
    <row r="74" spans="1:17" s="9" customFormat="1" ht="15.75" customHeight="1">
      <c r="A74" s="10"/>
      <c r="B74" s="61"/>
      <c r="C74" s="62"/>
      <c r="D74" s="62"/>
      <c r="E74" s="306"/>
      <c r="F74" s="62"/>
      <c r="G74" s="124"/>
      <c r="H74" s="62"/>
      <c r="I74" s="30"/>
      <c r="J74" s="26"/>
      <c r="M74" s="34"/>
      <c r="N74" s="34"/>
      <c r="O74" s="34"/>
      <c r="Q74" s="105"/>
    </row>
    <row r="75" spans="1:17" s="9" customFormat="1" ht="89.25" customHeight="1">
      <c r="A75" s="15" t="s">
        <v>73</v>
      </c>
      <c r="B75" s="61" t="s">
        <v>141</v>
      </c>
      <c r="C75" s="62"/>
      <c r="D75" s="62"/>
      <c r="E75" s="306"/>
      <c r="F75" s="62"/>
      <c r="G75" s="124"/>
      <c r="I75" s="30"/>
      <c r="J75" s="26"/>
      <c r="M75" s="34"/>
      <c r="N75" s="34"/>
      <c r="O75" s="34"/>
      <c r="Q75" s="105"/>
    </row>
    <row r="76" spans="1:17" s="9" customFormat="1" ht="15.75" customHeight="1">
      <c r="A76" s="23"/>
      <c r="B76" s="61"/>
      <c r="C76" s="69"/>
      <c r="D76" s="69"/>
      <c r="E76" s="308"/>
      <c r="F76" s="69"/>
      <c r="G76" s="128"/>
      <c r="H76" s="22"/>
      <c r="I76" s="30"/>
      <c r="J76" s="26"/>
      <c r="M76" s="34"/>
      <c r="N76" s="34"/>
      <c r="O76" s="34"/>
      <c r="Q76" s="107"/>
    </row>
    <row r="77" spans="1:17" s="9" customFormat="1" ht="15.75" customHeight="1">
      <c r="A77" s="10"/>
      <c r="B77" s="61" t="s">
        <v>23</v>
      </c>
      <c r="C77" s="283">
        <v>1</v>
      </c>
      <c r="D77" s="62"/>
      <c r="E77" s="307"/>
      <c r="F77" s="100"/>
      <c r="G77" s="282"/>
      <c r="H77" s="100"/>
      <c r="I77" s="30"/>
      <c r="J77" s="26"/>
      <c r="M77" s="34"/>
      <c r="N77" s="34"/>
      <c r="O77" s="34"/>
      <c r="Q77" s="105"/>
    </row>
    <row r="78" spans="1:17" s="9" customFormat="1" ht="15.75" customHeight="1">
      <c r="A78" s="10"/>
      <c r="B78" s="61"/>
      <c r="C78" s="62"/>
      <c r="D78" s="62"/>
      <c r="E78" s="306"/>
      <c r="F78" s="62"/>
      <c r="G78" s="124"/>
      <c r="H78" s="62"/>
      <c r="I78" s="30"/>
      <c r="J78" s="26"/>
      <c r="M78" s="34"/>
      <c r="N78" s="34"/>
      <c r="O78" s="34"/>
      <c r="Q78" s="105"/>
    </row>
    <row r="79" spans="1:17" s="9" customFormat="1" ht="33.75" customHeight="1">
      <c r="A79" s="15" t="s">
        <v>74</v>
      </c>
      <c r="B79" s="61" t="s">
        <v>10</v>
      </c>
      <c r="C79" s="62"/>
      <c r="D79" s="62"/>
      <c r="E79" s="306"/>
      <c r="F79" s="62"/>
      <c r="G79" s="124"/>
      <c r="I79" s="30"/>
      <c r="J79" s="26"/>
      <c r="M79" s="34"/>
      <c r="N79" s="34"/>
      <c r="O79" s="34"/>
      <c r="Q79" s="105"/>
    </row>
    <row r="80" spans="1:17" s="9" customFormat="1" ht="15.75" customHeight="1">
      <c r="A80" s="23"/>
      <c r="B80" s="61"/>
      <c r="C80" s="69"/>
      <c r="D80" s="69"/>
      <c r="E80" s="308"/>
      <c r="F80" s="69"/>
      <c r="G80" s="128"/>
      <c r="H80" s="22"/>
      <c r="I80" s="30"/>
      <c r="J80" s="26"/>
      <c r="M80" s="34"/>
      <c r="N80" s="34"/>
      <c r="O80" s="34"/>
      <c r="Q80" s="107"/>
    </row>
    <row r="81" spans="1:17" s="9" customFormat="1" ht="15.75" customHeight="1">
      <c r="A81" s="10"/>
      <c r="B81" s="61" t="s">
        <v>23</v>
      </c>
      <c r="C81" s="283">
        <v>1</v>
      </c>
      <c r="D81" s="62"/>
      <c r="E81" s="307"/>
      <c r="F81" s="100"/>
      <c r="G81" s="282"/>
      <c r="H81" s="100"/>
      <c r="I81" s="30"/>
      <c r="J81" s="26"/>
      <c r="M81" s="34"/>
      <c r="N81" s="34"/>
      <c r="O81" s="34"/>
      <c r="Q81" s="105"/>
    </row>
    <row r="82" spans="1:17" s="9" customFormat="1" ht="15.75" customHeight="1">
      <c r="A82" s="10"/>
      <c r="B82" s="61"/>
      <c r="C82" s="62"/>
      <c r="D82" s="62"/>
      <c r="E82" s="306"/>
      <c r="F82" s="62"/>
      <c r="G82" s="124"/>
      <c r="I82" s="30"/>
      <c r="J82" s="26"/>
      <c r="M82" s="34"/>
      <c r="N82" s="34"/>
      <c r="O82" s="34"/>
      <c r="Q82" s="105"/>
    </row>
    <row r="83" spans="1:17" s="9" customFormat="1" ht="31.5">
      <c r="A83" s="14"/>
      <c r="B83" s="70" t="s">
        <v>43</v>
      </c>
      <c r="C83" s="58"/>
      <c r="D83" s="58"/>
      <c r="E83" s="311"/>
      <c r="F83" s="58"/>
      <c r="G83" s="278"/>
      <c r="H83" s="58"/>
      <c r="I83" s="144"/>
      <c r="J83" s="26"/>
      <c r="M83" s="34"/>
      <c r="N83" s="34"/>
      <c r="O83" s="34"/>
      <c r="Q83" s="103"/>
    </row>
    <row r="84" spans="1:17" s="9" customFormat="1" ht="15.75">
      <c r="A84" s="14"/>
      <c r="B84" s="70"/>
      <c r="C84" s="58"/>
      <c r="D84" s="58"/>
      <c r="E84" s="311"/>
      <c r="F84" s="58"/>
      <c r="G84" s="123"/>
      <c r="H84" s="58"/>
      <c r="I84" s="30"/>
      <c r="J84" s="26"/>
      <c r="M84" s="34"/>
      <c r="N84" s="34"/>
      <c r="O84" s="34"/>
      <c r="Q84" s="103"/>
    </row>
    <row r="85" spans="1:17" s="9" customFormat="1" ht="15.75">
      <c r="A85" s="14" t="s">
        <v>32</v>
      </c>
      <c r="B85" s="11" t="s">
        <v>17</v>
      </c>
      <c r="C85" s="55"/>
      <c r="E85" s="312"/>
      <c r="G85" s="122"/>
      <c r="I85" s="30"/>
      <c r="J85" s="26"/>
      <c r="M85" s="34"/>
      <c r="N85" s="34"/>
      <c r="O85" s="34"/>
      <c r="Q85" s="114"/>
    </row>
    <row r="86" spans="1:17" s="9" customFormat="1" ht="15.75">
      <c r="A86" s="14"/>
      <c r="B86" s="11"/>
      <c r="C86" s="55"/>
      <c r="E86" s="312"/>
      <c r="G86" s="122"/>
      <c r="I86" s="30"/>
      <c r="J86" s="26"/>
      <c r="M86" s="34"/>
      <c r="N86" s="34"/>
      <c r="O86" s="34"/>
      <c r="Q86" s="114"/>
    </row>
    <row r="87" spans="1:17" s="74" customFormat="1" ht="64.5" customHeight="1">
      <c r="A87" s="15" t="s">
        <v>33</v>
      </c>
      <c r="B87" s="61" t="s">
        <v>140</v>
      </c>
      <c r="C87" s="62"/>
      <c r="D87" s="62"/>
      <c r="E87" s="306"/>
      <c r="F87" s="62"/>
      <c r="G87" s="124"/>
      <c r="H87" s="71"/>
      <c r="I87" s="72"/>
      <c r="J87" s="73"/>
      <c r="M87" s="75"/>
      <c r="N87" s="75"/>
      <c r="O87" s="75"/>
      <c r="Q87" s="105"/>
    </row>
    <row r="88" spans="1:17" ht="15.75">
      <c r="A88" s="21"/>
      <c r="B88" s="61"/>
      <c r="C88" s="69"/>
      <c r="D88" s="69"/>
      <c r="E88" s="308"/>
      <c r="F88" s="69"/>
      <c r="G88" s="128"/>
      <c r="H88" s="74"/>
      <c r="Q88" s="107"/>
    </row>
    <row r="89" spans="2:8" ht="15.75">
      <c r="B89" s="61" t="s">
        <v>20</v>
      </c>
      <c r="C89" s="283">
        <v>97.7</v>
      </c>
      <c r="E89" s="305"/>
      <c r="F89" s="100"/>
      <c r="G89" s="282"/>
      <c r="H89" s="100"/>
    </row>
    <row r="90" spans="2:8" ht="15.75">
      <c r="B90" s="61"/>
      <c r="E90" s="306"/>
      <c r="H90" s="71"/>
    </row>
    <row r="91" spans="1:10" ht="69" customHeight="1">
      <c r="A91" s="48" t="s">
        <v>34</v>
      </c>
      <c r="B91" s="61" t="s">
        <v>139</v>
      </c>
      <c r="E91" s="306"/>
      <c r="H91" s="71"/>
      <c r="J91" s="61"/>
    </row>
    <row r="92" spans="2:8" ht="15.75">
      <c r="B92" s="61"/>
      <c r="E92" s="306"/>
      <c r="H92" s="71"/>
    </row>
    <row r="93" spans="2:8" ht="15.75">
      <c r="B93" s="61" t="s">
        <v>25</v>
      </c>
      <c r="C93" s="283">
        <f>147.51/0.09</f>
        <v>1639</v>
      </c>
      <c r="E93" s="307"/>
      <c r="F93" s="100"/>
      <c r="G93" s="282"/>
      <c r="H93" s="100"/>
    </row>
    <row r="94" spans="2:8" ht="15.75">
      <c r="B94" s="61"/>
      <c r="C94" s="276" t="s">
        <v>176</v>
      </c>
      <c r="D94" s="272"/>
      <c r="E94" s="310" t="s">
        <v>177</v>
      </c>
      <c r="F94" s="272"/>
      <c r="G94" s="277" t="s">
        <v>170</v>
      </c>
      <c r="H94" s="71"/>
    </row>
    <row r="95" spans="1:8" ht="83.25" customHeight="1">
      <c r="A95" s="48" t="s">
        <v>35</v>
      </c>
      <c r="B95" s="61" t="s">
        <v>89</v>
      </c>
      <c r="E95" s="306"/>
      <c r="H95" s="71"/>
    </row>
    <row r="96" spans="2:8" ht="15.75">
      <c r="B96" s="61"/>
      <c r="E96" s="306"/>
      <c r="H96" s="71"/>
    </row>
    <row r="97" spans="2:10" ht="15.75">
      <c r="B97" s="61" t="s">
        <v>20</v>
      </c>
      <c r="C97" s="283">
        <f>C50*0.8</f>
        <v>2.4000000000000004</v>
      </c>
      <c r="E97" s="307"/>
      <c r="F97" s="100"/>
      <c r="G97" s="282"/>
      <c r="H97" s="100"/>
      <c r="J97" s="52"/>
    </row>
    <row r="98" spans="2:10" ht="15.75">
      <c r="B98" s="61"/>
      <c r="E98" s="306"/>
      <c r="H98" s="62"/>
      <c r="J98" s="52"/>
    </row>
    <row r="99" spans="1:8" ht="69" customHeight="1">
      <c r="A99" s="48" t="s">
        <v>36</v>
      </c>
      <c r="B99" s="61" t="s">
        <v>90</v>
      </c>
      <c r="E99" s="306"/>
      <c r="H99" s="71"/>
    </row>
    <row r="100" spans="2:8" ht="15.75">
      <c r="B100" s="61"/>
      <c r="E100" s="306"/>
      <c r="H100" s="71"/>
    </row>
    <row r="101" spans="2:8" ht="25.5">
      <c r="B101" s="61" t="s">
        <v>147</v>
      </c>
      <c r="E101" s="306"/>
      <c r="H101" s="71"/>
    </row>
    <row r="102" spans="2:8" ht="15.75">
      <c r="B102" s="61" t="s">
        <v>20</v>
      </c>
      <c r="C102" s="283">
        <f>2460.84*0.8</f>
        <v>1968.6720000000003</v>
      </c>
      <c r="E102" s="305"/>
      <c r="F102" s="100"/>
      <c r="G102" s="282"/>
      <c r="H102" s="100"/>
    </row>
    <row r="103" spans="2:10" ht="15.75">
      <c r="B103" s="61"/>
      <c r="E103" s="306"/>
      <c r="H103" s="62"/>
      <c r="J103" s="52"/>
    </row>
    <row r="104" spans="2:8" ht="15.75">
      <c r="B104" s="61" t="s">
        <v>148</v>
      </c>
      <c r="E104" s="306"/>
      <c r="H104" s="71"/>
    </row>
    <row r="105" spans="2:8" ht="15.75">
      <c r="B105" s="61" t="s">
        <v>20</v>
      </c>
      <c r="C105" s="283">
        <f>2460.84*0.2</f>
        <v>492.16800000000006</v>
      </c>
      <c r="E105" s="307"/>
      <c r="F105" s="100"/>
      <c r="G105" s="282"/>
      <c r="H105" s="100"/>
    </row>
    <row r="106" spans="2:8" ht="15.75">
      <c r="B106" s="61"/>
      <c r="E106" s="306"/>
      <c r="H106" s="71"/>
    </row>
    <row r="107" spans="1:8" ht="67.5" customHeight="1">
      <c r="A107" s="48" t="s">
        <v>37</v>
      </c>
      <c r="B107" s="61" t="s">
        <v>91</v>
      </c>
      <c r="E107" s="306"/>
      <c r="H107" s="71"/>
    </row>
    <row r="108" spans="2:8" ht="15.75">
      <c r="B108" s="61"/>
      <c r="E108" s="306"/>
      <c r="H108" s="71"/>
    </row>
    <row r="109" spans="2:8" ht="25.5">
      <c r="B109" s="61" t="s">
        <v>147</v>
      </c>
      <c r="E109" s="306"/>
      <c r="H109" s="71"/>
    </row>
    <row r="110" spans="2:8" ht="15.75">
      <c r="B110" s="61" t="s">
        <v>20</v>
      </c>
      <c r="C110" s="283">
        <f>128.69*0.8</f>
        <v>102.952</v>
      </c>
      <c r="E110" s="313"/>
      <c r="F110" s="100"/>
      <c r="G110" s="282"/>
      <c r="H110" s="100"/>
    </row>
    <row r="111" spans="2:10" ht="15.75">
      <c r="B111" s="61"/>
      <c r="E111" s="306"/>
      <c r="H111" s="62"/>
      <c r="J111" s="52"/>
    </row>
    <row r="112" spans="2:8" ht="15.75">
      <c r="B112" s="61" t="s">
        <v>148</v>
      </c>
      <c r="E112" s="306"/>
      <c r="H112" s="71"/>
    </row>
    <row r="113" spans="2:8" ht="15.75">
      <c r="B113" s="61" t="s">
        <v>20</v>
      </c>
      <c r="C113" s="283">
        <f>128.69*0.2</f>
        <v>25.738</v>
      </c>
      <c r="E113" s="305"/>
      <c r="F113" s="100"/>
      <c r="G113" s="282"/>
      <c r="H113" s="100"/>
    </row>
    <row r="114" spans="1:17" s="80" customFormat="1" ht="15.75">
      <c r="A114" s="48"/>
      <c r="B114" s="61"/>
      <c r="C114" s="64"/>
      <c r="D114" s="76"/>
      <c r="E114" s="306"/>
      <c r="F114" s="62"/>
      <c r="G114" s="124"/>
      <c r="H114" s="62"/>
      <c r="Q114" s="105"/>
    </row>
    <row r="115" spans="1:17" s="78" customFormat="1" ht="140.25">
      <c r="A115" s="48" t="s">
        <v>78</v>
      </c>
      <c r="B115" s="61" t="s">
        <v>206</v>
      </c>
      <c r="C115" s="76"/>
      <c r="D115" s="76"/>
      <c r="E115" s="306"/>
      <c r="F115" s="76"/>
      <c r="G115" s="124"/>
      <c r="H115" s="77"/>
      <c r="J115" s="12"/>
      <c r="Q115" s="110"/>
    </row>
    <row r="116" spans="1:17" s="80" customFormat="1" ht="15.75">
      <c r="A116" s="48"/>
      <c r="B116" s="61"/>
      <c r="C116" s="79"/>
      <c r="D116" s="79"/>
      <c r="E116" s="306"/>
      <c r="F116" s="79"/>
      <c r="G116" s="128"/>
      <c r="H116" s="78"/>
      <c r="Q116" s="111"/>
    </row>
    <row r="117" spans="1:17" s="80" customFormat="1" ht="15.75">
      <c r="A117" s="48"/>
      <c r="B117" s="61" t="s">
        <v>23</v>
      </c>
      <c r="C117" s="62">
        <v>1</v>
      </c>
      <c r="D117" s="76"/>
      <c r="E117" s="307"/>
      <c r="F117" s="62"/>
      <c r="G117" s="282"/>
      <c r="H117" s="62"/>
      <c r="Q117" s="105"/>
    </row>
    <row r="118" spans="1:17" s="80" customFormat="1" ht="15.75">
      <c r="A118" s="81"/>
      <c r="B118" s="82"/>
      <c r="C118" s="276" t="s">
        <v>176</v>
      </c>
      <c r="D118" s="272"/>
      <c r="E118" s="310" t="s">
        <v>177</v>
      </c>
      <c r="F118" s="272"/>
      <c r="G118" s="277" t="s">
        <v>170</v>
      </c>
      <c r="H118" s="77"/>
      <c r="Q118" s="110"/>
    </row>
    <row r="119" spans="1:17" s="74" customFormat="1" ht="42" customHeight="1">
      <c r="A119" s="48" t="s">
        <v>45</v>
      </c>
      <c r="B119" s="61" t="s">
        <v>38</v>
      </c>
      <c r="C119" s="62"/>
      <c r="D119" s="62"/>
      <c r="E119" s="306"/>
      <c r="F119" s="62"/>
      <c r="G119" s="124"/>
      <c r="H119" s="71"/>
      <c r="I119" s="72"/>
      <c r="J119" s="73"/>
      <c r="M119" s="75"/>
      <c r="N119" s="75"/>
      <c r="O119" s="75"/>
      <c r="Q119" s="105"/>
    </row>
    <row r="120" spans="2:17" ht="15.75">
      <c r="B120" s="61"/>
      <c r="C120" s="69"/>
      <c r="D120" s="69"/>
      <c r="E120" s="306"/>
      <c r="F120" s="69"/>
      <c r="G120" s="128"/>
      <c r="H120" s="74"/>
      <c r="Q120" s="107"/>
    </row>
    <row r="121" spans="2:8" ht="15.75">
      <c r="B121" s="61" t="s">
        <v>25</v>
      </c>
      <c r="C121" s="283">
        <f>C42*0.75</f>
        <v>770.25</v>
      </c>
      <c r="E121" s="307"/>
      <c r="G121" s="282"/>
      <c r="H121" s="62"/>
    </row>
    <row r="122" spans="2:8" ht="15.75">
      <c r="B122" s="61"/>
      <c r="E122" s="306"/>
      <c r="H122" s="71"/>
    </row>
    <row r="123" spans="1:17" s="74" customFormat="1" ht="147.75" customHeight="1">
      <c r="A123" s="48" t="s">
        <v>46</v>
      </c>
      <c r="B123" s="61" t="s">
        <v>92</v>
      </c>
      <c r="C123" s="62"/>
      <c r="D123" s="62"/>
      <c r="E123" s="306"/>
      <c r="F123" s="62"/>
      <c r="G123" s="124"/>
      <c r="H123" s="71"/>
      <c r="I123" s="72"/>
      <c r="J123" s="73"/>
      <c r="M123" s="75"/>
      <c r="N123" s="75"/>
      <c r="O123" s="75"/>
      <c r="Q123" s="105"/>
    </row>
    <row r="124" spans="1:17" ht="15.75">
      <c r="A124" s="83"/>
      <c r="B124" s="61"/>
      <c r="C124" s="69"/>
      <c r="D124" s="69"/>
      <c r="E124" s="306"/>
      <c r="F124" s="69"/>
      <c r="G124" s="128"/>
      <c r="H124" s="74"/>
      <c r="Q124" s="107"/>
    </row>
    <row r="125" spans="2:8" ht="15.75">
      <c r="B125" s="61" t="s">
        <v>20</v>
      </c>
      <c r="C125" s="283">
        <v>141.3</v>
      </c>
      <c r="E125" s="307"/>
      <c r="G125" s="282"/>
      <c r="H125" s="62"/>
    </row>
    <row r="126" spans="2:8" ht="15.75">
      <c r="B126" s="61"/>
      <c r="C126" s="51"/>
      <c r="D126" s="51"/>
      <c r="E126" s="321"/>
      <c r="F126" s="51"/>
      <c r="G126" s="51"/>
      <c r="H126" s="71"/>
    </row>
    <row r="127" spans="1:17" s="74" customFormat="1" ht="120" customHeight="1">
      <c r="A127" s="48" t="s">
        <v>47</v>
      </c>
      <c r="B127" s="61" t="s">
        <v>138</v>
      </c>
      <c r="C127" s="62"/>
      <c r="D127" s="62"/>
      <c r="E127" s="306"/>
      <c r="F127" s="62"/>
      <c r="G127" s="124"/>
      <c r="H127" s="71"/>
      <c r="I127" s="72"/>
      <c r="J127" s="73"/>
      <c r="M127" s="75"/>
      <c r="N127" s="75"/>
      <c r="O127" s="75"/>
      <c r="Q127" s="105"/>
    </row>
    <row r="128" spans="1:17" ht="15.75">
      <c r="A128" s="83"/>
      <c r="B128" s="61"/>
      <c r="C128" s="69"/>
      <c r="D128" s="69"/>
      <c r="E128" s="306"/>
      <c r="F128" s="69"/>
      <c r="G128" s="128"/>
      <c r="H128" s="74"/>
      <c r="Q128" s="107"/>
    </row>
    <row r="129" spans="2:8" ht="15.75">
      <c r="B129" s="61" t="s">
        <v>20</v>
      </c>
      <c r="C129" s="283">
        <v>482.3</v>
      </c>
      <c r="E129" s="307"/>
      <c r="G129" s="282"/>
      <c r="H129" s="62"/>
    </row>
    <row r="130" spans="2:8" ht="15.75">
      <c r="B130" s="61"/>
      <c r="E130" s="306"/>
      <c r="H130" s="71"/>
    </row>
    <row r="131" spans="1:17" ht="96" customHeight="1">
      <c r="A131" s="89" t="s">
        <v>48</v>
      </c>
      <c r="B131" s="90" t="s">
        <v>93</v>
      </c>
      <c r="C131" s="91"/>
      <c r="D131" s="91"/>
      <c r="E131" s="306"/>
      <c r="H131" s="71"/>
      <c r="Q131" s="108"/>
    </row>
    <row r="132" spans="1:17" ht="15.75">
      <c r="A132" s="92"/>
      <c r="B132" s="90"/>
      <c r="C132" s="91"/>
      <c r="D132" s="91"/>
      <c r="E132" s="306"/>
      <c r="H132" s="71"/>
      <c r="Q132" s="108"/>
    </row>
    <row r="133" spans="1:17" ht="15.75">
      <c r="A133" s="89"/>
      <c r="B133" s="90" t="s">
        <v>20</v>
      </c>
      <c r="C133" s="285">
        <f>1560.35*0.85</f>
        <v>1326.2975</v>
      </c>
      <c r="D133" s="91"/>
      <c r="E133" s="307"/>
      <c r="G133" s="282"/>
      <c r="H133" s="62"/>
      <c r="Q133" s="108"/>
    </row>
    <row r="134" spans="1:17" ht="15.75">
      <c r="A134" s="89"/>
      <c r="B134" s="90"/>
      <c r="C134" s="91"/>
      <c r="D134" s="91"/>
      <c r="E134" s="306"/>
      <c r="H134" s="71"/>
      <c r="Q134" s="108"/>
    </row>
    <row r="135" spans="1:17" s="74" customFormat="1" ht="38.25">
      <c r="A135" s="89" t="s">
        <v>49</v>
      </c>
      <c r="B135" s="90" t="s">
        <v>94</v>
      </c>
      <c r="C135" s="91"/>
      <c r="D135" s="91"/>
      <c r="E135" s="306"/>
      <c r="F135" s="62"/>
      <c r="G135" s="124"/>
      <c r="H135" s="71"/>
      <c r="Q135" s="108"/>
    </row>
    <row r="136" spans="1:17" ht="15.75">
      <c r="A136" s="92"/>
      <c r="B136" s="90"/>
      <c r="C136" s="93"/>
      <c r="D136" s="93"/>
      <c r="E136" s="306"/>
      <c r="F136" s="69"/>
      <c r="G136" s="128"/>
      <c r="H136" s="74"/>
      <c r="I136" s="51"/>
      <c r="J136" s="51"/>
      <c r="M136" s="51"/>
      <c r="N136" s="51"/>
      <c r="O136" s="51"/>
      <c r="Q136" s="109"/>
    </row>
    <row r="137" spans="1:17" ht="15.75">
      <c r="A137" s="89"/>
      <c r="B137" s="90" t="s">
        <v>20</v>
      </c>
      <c r="C137" s="285">
        <f>1560.35*0.15</f>
        <v>234.05249999999998</v>
      </c>
      <c r="D137" s="91"/>
      <c r="E137" s="307"/>
      <c r="G137" s="282"/>
      <c r="H137" s="62"/>
      <c r="I137" s="51"/>
      <c r="J137" s="51"/>
      <c r="M137" s="51"/>
      <c r="N137" s="51"/>
      <c r="O137" s="51"/>
      <c r="Q137" s="108"/>
    </row>
    <row r="138" spans="1:17" ht="15.75">
      <c r="A138" s="89"/>
      <c r="B138" s="90"/>
      <c r="C138" s="276" t="s">
        <v>176</v>
      </c>
      <c r="D138" s="272"/>
      <c r="E138" s="310" t="s">
        <v>177</v>
      </c>
      <c r="F138" s="272"/>
      <c r="G138" s="277" t="s">
        <v>170</v>
      </c>
      <c r="H138" s="71"/>
      <c r="I138" s="51"/>
      <c r="J138" s="51"/>
      <c r="M138" s="51"/>
      <c r="N138" s="51"/>
      <c r="O138" s="51"/>
      <c r="Q138" s="108"/>
    </row>
    <row r="139" spans="1:11" ht="114.75">
      <c r="A139" s="48" t="s">
        <v>50</v>
      </c>
      <c r="B139" s="61" t="s">
        <v>183</v>
      </c>
      <c r="E139" s="306"/>
      <c r="H139" s="71"/>
      <c r="K139" s="61"/>
    </row>
    <row r="140" spans="1:8" ht="15.75">
      <c r="A140" s="83"/>
      <c r="B140" s="61"/>
      <c r="E140" s="306"/>
      <c r="H140" s="71"/>
    </row>
    <row r="141" spans="2:8" ht="15.75">
      <c r="B141" s="61" t="s">
        <v>20</v>
      </c>
      <c r="C141" s="283">
        <v>349.5</v>
      </c>
      <c r="E141" s="307"/>
      <c r="G141" s="282"/>
      <c r="H141" s="62"/>
    </row>
    <row r="142" spans="2:8" ht="15.75">
      <c r="B142" s="61"/>
      <c r="E142" s="306"/>
      <c r="H142" s="71"/>
    </row>
    <row r="143" spans="1:8" ht="318.75">
      <c r="A143" s="48" t="s">
        <v>51</v>
      </c>
      <c r="B143" s="19" t="s">
        <v>174</v>
      </c>
      <c r="E143" s="306"/>
      <c r="H143" s="71"/>
    </row>
    <row r="144" spans="1:8" ht="15.75">
      <c r="A144" s="83"/>
      <c r="B144" s="84"/>
      <c r="E144" s="306"/>
      <c r="H144" s="71"/>
    </row>
    <row r="145" spans="2:8" ht="15.75">
      <c r="B145" s="61" t="s">
        <v>25</v>
      </c>
      <c r="C145" s="283">
        <f>C93</f>
        <v>1639</v>
      </c>
      <c r="E145" s="305"/>
      <c r="G145" s="282"/>
      <c r="H145" s="62"/>
    </row>
    <row r="146" spans="2:8" ht="15.75">
      <c r="B146" s="61"/>
      <c r="E146" s="306"/>
      <c r="H146" s="62"/>
    </row>
    <row r="147" spans="1:8" ht="55.5" customHeight="1">
      <c r="A147" s="48" t="s">
        <v>67</v>
      </c>
      <c r="B147" s="19" t="s">
        <v>257</v>
      </c>
      <c r="E147" s="306"/>
      <c r="H147" s="71"/>
    </row>
    <row r="148" spans="1:8" ht="15.75">
      <c r="A148" s="83"/>
      <c r="B148" s="84"/>
      <c r="E148" s="306"/>
      <c r="H148" s="71"/>
    </row>
    <row r="149" spans="2:8" ht="15.75">
      <c r="B149" s="61" t="s">
        <v>25</v>
      </c>
      <c r="C149" s="283">
        <v>867</v>
      </c>
      <c r="E149" s="307"/>
      <c r="G149" s="282"/>
      <c r="H149" s="62"/>
    </row>
    <row r="150" spans="2:8" ht="15.75">
      <c r="B150" s="61"/>
      <c r="C150" s="276" t="s">
        <v>176</v>
      </c>
      <c r="D150" s="272"/>
      <c r="E150" s="310" t="s">
        <v>177</v>
      </c>
      <c r="F150" s="272"/>
      <c r="G150" s="277" t="s">
        <v>170</v>
      </c>
      <c r="H150" s="71"/>
    </row>
    <row r="151" spans="1:8" ht="116.25">
      <c r="A151" s="48" t="s">
        <v>57</v>
      </c>
      <c r="B151" s="61" t="s">
        <v>98</v>
      </c>
      <c r="E151" s="306"/>
      <c r="H151" s="71"/>
    </row>
    <row r="152" spans="2:8" ht="15.75">
      <c r="B152" s="61"/>
      <c r="E152" s="306"/>
      <c r="H152" s="71"/>
    </row>
    <row r="153" spans="2:8" ht="15.75">
      <c r="B153" s="61" t="s">
        <v>20</v>
      </c>
      <c r="C153" s="283">
        <f>(2589.52-C137)*1.3</f>
        <v>3062.1077500000006</v>
      </c>
      <c r="E153" s="307"/>
      <c r="F153" s="289"/>
      <c r="G153" s="282"/>
      <c r="H153" s="62"/>
    </row>
    <row r="154" spans="2:8" ht="15.75">
      <c r="B154" s="61"/>
      <c r="E154" s="306"/>
      <c r="H154" s="71"/>
    </row>
    <row r="155" spans="1:8" ht="141.75" customHeight="1">
      <c r="A155" s="48" t="s">
        <v>58</v>
      </c>
      <c r="B155" s="61" t="s">
        <v>137</v>
      </c>
      <c r="E155" s="306"/>
      <c r="H155" s="71"/>
    </row>
    <row r="156" spans="2:8" ht="15.75">
      <c r="B156" s="61"/>
      <c r="E156" s="306"/>
      <c r="H156" s="71"/>
    </row>
    <row r="157" spans="2:8" ht="15.75">
      <c r="B157" s="61" t="s">
        <v>25</v>
      </c>
      <c r="C157" s="283">
        <f>C89/0.15</f>
        <v>651.3333333333334</v>
      </c>
      <c r="E157" s="307"/>
      <c r="G157" s="282"/>
      <c r="H157" s="62"/>
    </row>
    <row r="158" spans="2:8" ht="15.75">
      <c r="B158" s="61"/>
      <c r="C158" s="51"/>
      <c r="D158" s="51"/>
      <c r="E158" s="321"/>
      <c r="F158" s="51"/>
      <c r="G158" s="51"/>
      <c r="H158" s="71"/>
    </row>
    <row r="159" spans="1:8" ht="55.5" customHeight="1">
      <c r="A159" s="48" t="s">
        <v>64</v>
      </c>
      <c r="B159" s="61" t="s">
        <v>99</v>
      </c>
      <c r="E159" s="306"/>
      <c r="H159" s="71"/>
    </row>
    <row r="160" spans="2:8" ht="15.75">
      <c r="B160" s="61"/>
      <c r="E160" s="306"/>
      <c r="H160" s="71"/>
    </row>
    <row r="161" spans="2:8" ht="15.75">
      <c r="B161" s="61" t="s">
        <v>41</v>
      </c>
      <c r="C161" s="283">
        <v>12</v>
      </c>
      <c r="E161" s="307"/>
      <c r="G161" s="282"/>
      <c r="H161" s="62"/>
    </row>
    <row r="162" spans="2:8" ht="15.75">
      <c r="B162" s="61"/>
      <c r="E162" s="306"/>
      <c r="H162" s="71"/>
    </row>
    <row r="163" spans="1:17" s="74" customFormat="1" ht="63.75">
      <c r="A163" s="48" t="s">
        <v>65</v>
      </c>
      <c r="B163" s="61" t="s">
        <v>7</v>
      </c>
      <c r="C163" s="62"/>
      <c r="D163" s="62"/>
      <c r="E163" s="306"/>
      <c r="F163" s="62"/>
      <c r="G163" s="124"/>
      <c r="H163" s="71"/>
      <c r="I163" s="72"/>
      <c r="J163" s="73"/>
      <c r="M163" s="75"/>
      <c r="N163" s="75"/>
      <c r="O163" s="75"/>
      <c r="Q163" s="105"/>
    </row>
    <row r="164" spans="2:17" ht="15.75">
      <c r="B164" s="61"/>
      <c r="C164" s="69"/>
      <c r="D164" s="69"/>
      <c r="E164" s="308"/>
      <c r="F164" s="69"/>
      <c r="G164" s="128"/>
      <c r="H164" s="74"/>
      <c r="Q164" s="107"/>
    </row>
    <row r="165" spans="2:8" ht="15.75">
      <c r="B165" s="61" t="s">
        <v>39</v>
      </c>
      <c r="E165" s="306"/>
      <c r="G165" s="282"/>
      <c r="H165" s="62"/>
    </row>
    <row r="166" spans="2:8" ht="15.75">
      <c r="B166" s="61"/>
      <c r="E166" s="306"/>
      <c r="H166" s="71"/>
    </row>
    <row r="167" spans="1:17" s="9" customFormat="1" ht="15.75">
      <c r="A167" s="48"/>
      <c r="B167" s="70" t="s">
        <v>21</v>
      </c>
      <c r="C167" s="66"/>
      <c r="D167" s="66"/>
      <c r="E167" s="314"/>
      <c r="F167" s="66"/>
      <c r="G167" s="278"/>
      <c r="H167" s="58"/>
      <c r="I167" s="30"/>
      <c r="J167" s="26"/>
      <c r="M167" s="34"/>
      <c r="N167" s="34"/>
      <c r="O167" s="34"/>
      <c r="Q167" s="106"/>
    </row>
    <row r="168" spans="1:17" ht="15.75" customHeight="1">
      <c r="A168" s="56"/>
      <c r="B168" s="11"/>
      <c r="C168" s="276" t="s">
        <v>176</v>
      </c>
      <c r="D168" s="272"/>
      <c r="E168" s="310" t="s">
        <v>177</v>
      </c>
      <c r="F168" s="272"/>
      <c r="G168" s="277" t="s">
        <v>170</v>
      </c>
      <c r="Q168" s="106"/>
    </row>
    <row r="169" spans="1:17" s="152" customFormat="1" ht="15.75">
      <c r="A169" s="154" t="s">
        <v>42</v>
      </c>
      <c r="B169" s="155" t="s">
        <v>18</v>
      </c>
      <c r="C169" s="156"/>
      <c r="D169" s="98"/>
      <c r="E169" s="315"/>
      <c r="F169" s="98"/>
      <c r="G169" s="157"/>
      <c r="H169" s="98"/>
      <c r="I169" s="158"/>
      <c r="J169" s="159"/>
      <c r="M169" s="160"/>
      <c r="N169" s="160"/>
      <c r="O169" s="160"/>
      <c r="Q169" s="161"/>
    </row>
    <row r="170" spans="1:17" ht="15.75">
      <c r="A170" s="14"/>
      <c r="B170" s="11"/>
      <c r="C170" s="55"/>
      <c r="D170" s="9"/>
      <c r="E170" s="312"/>
      <c r="F170" s="9"/>
      <c r="G170" s="122"/>
      <c r="H170" s="9"/>
      <c r="Q170" s="114"/>
    </row>
    <row r="171" spans="1:8" ht="43.5" customHeight="1">
      <c r="A171" s="48" t="s">
        <v>114</v>
      </c>
      <c r="B171" s="85" t="s">
        <v>100</v>
      </c>
      <c r="E171" s="306"/>
      <c r="H171" s="71"/>
    </row>
    <row r="172" spans="2:8" ht="15.75">
      <c r="B172" s="61"/>
      <c r="E172" s="306"/>
      <c r="H172" s="71"/>
    </row>
    <row r="173" spans="2:8" ht="15.75">
      <c r="B173" s="61" t="s">
        <v>22</v>
      </c>
      <c r="C173" s="283">
        <v>1026</v>
      </c>
      <c r="E173" s="316"/>
      <c r="G173" s="282"/>
      <c r="H173" s="62"/>
    </row>
    <row r="174" spans="2:8" ht="15.75">
      <c r="B174" s="61"/>
      <c r="C174" s="147"/>
      <c r="E174" s="306"/>
      <c r="H174" s="62"/>
    </row>
    <row r="175" spans="1:8" ht="97.5" customHeight="1">
      <c r="A175" s="48" t="s">
        <v>80</v>
      </c>
      <c r="B175" s="85" t="s">
        <v>101</v>
      </c>
      <c r="E175" s="306"/>
      <c r="H175" s="71"/>
    </row>
    <row r="176" spans="2:8" ht="15.75">
      <c r="B176" s="61"/>
      <c r="E176" s="306"/>
      <c r="H176" s="71"/>
    </row>
    <row r="177" spans="2:8" ht="15.75">
      <c r="B177" s="61" t="s">
        <v>22</v>
      </c>
      <c r="C177" s="283">
        <v>978.7</v>
      </c>
      <c r="E177" s="317"/>
      <c r="G177" s="282"/>
      <c r="H177" s="62"/>
    </row>
    <row r="178" spans="2:8" ht="15.75">
      <c r="B178" s="61"/>
      <c r="C178" s="64"/>
      <c r="E178" s="306"/>
      <c r="H178" s="62"/>
    </row>
    <row r="179" spans="1:13" ht="111" customHeight="1">
      <c r="A179" s="48" t="s">
        <v>115</v>
      </c>
      <c r="B179" s="85" t="s">
        <v>207</v>
      </c>
      <c r="E179" s="306"/>
      <c r="H179" s="71"/>
      <c r="K179" s="85"/>
      <c r="M179" s="85"/>
    </row>
    <row r="180" spans="2:8" ht="15.75">
      <c r="B180" s="61"/>
      <c r="E180" s="306"/>
      <c r="H180" s="71"/>
    </row>
    <row r="181" spans="2:8" ht="15.75">
      <c r="B181" s="61" t="s">
        <v>22</v>
      </c>
      <c r="C181" s="283">
        <v>47.3</v>
      </c>
      <c r="E181" s="317"/>
      <c r="G181" s="282"/>
      <c r="H181" s="62"/>
    </row>
    <row r="182" spans="1:17" s="146" customFormat="1" ht="15.75">
      <c r="A182" s="48"/>
      <c r="B182" s="61"/>
      <c r="C182" s="153"/>
      <c r="D182" s="62"/>
      <c r="E182" s="318"/>
      <c r="F182" s="62"/>
      <c r="G182" s="124"/>
      <c r="H182" s="62"/>
      <c r="Q182" s="118"/>
    </row>
    <row r="183" spans="1:17" s="146" customFormat="1" ht="114" customHeight="1">
      <c r="A183" s="48" t="s">
        <v>103</v>
      </c>
      <c r="B183" s="12" t="s">
        <v>196</v>
      </c>
      <c r="C183" s="62"/>
      <c r="D183" s="62"/>
      <c r="E183" s="306"/>
      <c r="F183" s="62"/>
      <c r="G183" s="124"/>
      <c r="H183" s="162"/>
      <c r="K183" s="12"/>
      <c r="Q183" s="105"/>
    </row>
    <row r="184" spans="1:17" s="146" customFormat="1" ht="15.75" customHeight="1">
      <c r="A184" s="48"/>
      <c r="B184" s="61"/>
      <c r="C184" s="295"/>
      <c r="D184" s="62"/>
      <c r="E184" s="318"/>
      <c r="F184" s="62"/>
      <c r="G184" s="293"/>
      <c r="H184" s="62"/>
      <c r="Q184" s="118"/>
    </row>
    <row r="185" spans="1:17" s="146" customFormat="1" ht="15.75">
      <c r="A185" s="48"/>
      <c r="B185" s="61" t="s">
        <v>123</v>
      </c>
      <c r="C185" s="294">
        <v>32</v>
      </c>
      <c r="D185" s="62"/>
      <c r="E185" s="316"/>
      <c r="F185" s="62"/>
      <c r="G185" s="282"/>
      <c r="H185" s="62"/>
      <c r="Q185" s="118"/>
    </row>
    <row r="186" spans="1:17" s="146" customFormat="1" ht="15.75">
      <c r="A186" s="48"/>
      <c r="B186" s="61" t="s">
        <v>124</v>
      </c>
      <c r="C186" s="286">
        <v>1</v>
      </c>
      <c r="D186" s="62"/>
      <c r="E186" s="316"/>
      <c r="F186" s="62"/>
      <c r="G186" s="282"/>
      <c r="H186" s="62"/>
      <c r="Q186" s="118"/>
    </row>
    <row r="187" spans="1:17" s="146" customFormat="1" ht="15.75">
      <c r="A187" s="48"/>
      <c r="B187" s="61" t="s">
        <v>125</v>
      </c>
      <c r="C187" s="286">
        <v>2</v>
      </c>
      <c r="D187" s="62"/>
      <c r="E187" s="316"/>
      <c r="F187" s="62"/>
      <c r="G187" s="282"/>
      <c r="H187" s="62"/>
      <c r="Q187" s="118"/>
    </row>
    <row r="188" spans="1:17" s="146" customFormat="1" ht="15.75">
      <c r="A188" s="48"/>
      <c r="B188" s="61"/>
      <c r="C188" s="276" t="s">
        <v>176</v>
      </c>
      <c r="D188" s="272"/>
      <c r="E188" s="310" t="s">
        <v>177</v>
      </c>
      <c r="F188" s="272"/>
      <c r="G188" s="277" t="s">
        <v>170</v>
      </c>
      <c r="H188" s="62"/>
      <c r="Q188" s="118"/>
    </row>
    <row r="189" spans="1:17" s="146" customFormat="1" ht="162" customHeight="1">
      <c r="A189" s="48" t="s">
        <v>81</v>
      </c>
      <c r="B189" s="12" t="s">
        <v>195</v>
      </c>
      <c r="C189" s="62"/>
      <c r="D189" s="62"/>
      <c r="E189" s="306"/>
      <c r="F189" s="62"/>
      <c r="G189" s="124"/>
      <c r="H189" s="162"/>
      <c r="K189" s="12"/>
      <c r="Q189" s="105"/>
    </row>
    <row r="190" spans="1:17" s="146" customFormat="1" ht="15.75">
      <c r="A190" s="48"/>
      <c r="B190" s="61"/>
      <c r="C190" s="62"/>
      <c r="D190" s="62"/>
      <c r="E190" s="306"/>
      <c r="F190" s="62"/>
      <c r="G190" s="124"/>
      <c r="H190" s="162"/>
      <c r="Q190" s="105"/>
    </row>
    <row r="191" spans="1:17" s="146" customFormat="1" ht="15.75">
      <c r="A191" s="48"/>
      <c r="B191" s="61" t="s">
        <v>123</v>
      </c>
      <c r="C191" s="286">
        <f>C185</f>
        <v>32</v>
      </c>
      <c r="D191" s="62"/>
      <c r="E191" s="316"/>
      <c r="F191" s="62"/>
      <c r="G191" s="282"/>
      <c r="H191" s="62"/>
      <c r="Q191" s="118"/>
    </row>
    <row r="192" spans="1:17" s="146" customFormat="1" ht="15.75">
      <c r="A192" s="48"/>
      <c r="B192" s="61" t="s">
        <v>124</v>
      </c>
      <c r="C192" s="153">
        <f>C186</f>
        <v>1</v>
      </c>
      <c r="D192" s="62"/>
      <c r="E192" s="316"/>
      <c r="F192" s="62"/>
      <c r="G192" s="282"/>
      <c r="H192" s="62"/>
      <c r="Q192" s="118"/>
    </row>
    <row r="193" spans="1:17" s="146" customFormat="1" ht="15.75">
      <c r="A193" s="48"/>
      <c r="B193" s="61" t="s">
        <v>125</v>
      </c>
      <c r="C193" s="153">
        <f>C187</f>
        <v>2</v>
      </c>
      <c r="D193" s="62"/>
      <c r="E193" s="316"/>
      <c r="F193" s="62"/>
      <c r="G193" s="282"/>
      <c r="H193" s="62"/>
      <c r="Q193" s="118"/>
    </row>
    <row r="194" spans="1:17" s="146" customFormat="1" ht="15.75">
      <c r="A194" s="48"/>
      <c r="B194" s="61"/>
      <c r="C194" s="153"/>
      <c r="D194" s="62"/>
      <c r="E194" s="318"/>
      <c r="F194" s="62"/>
      <c r="G194" s="124"/>
      <c r="H194" s="62"/>
      <c r="Q194" s="118"/>
    </row>
    <row r="195" spans="1:17" s="146" customFormat="1" ht="114" customHeight="1">
      <c r="A195" s="48" t="s">
        <v>131</v>
      </c>
      <c r="B195" s="12" t="s">
        <v>197</v>
      </c>
      <c r="C195" s="62"/>
      <c r="D195" s="62"/>
      <c r="E195" s="306"/>
      <c r="F195" s="62"/>
      <c r="G195" s="124"/>
      <c r="H195" s="162"/>
      <c r="K195" s="12"/>
      <c r="Q195" s="105"/>
    </row>
    <row r="196" spans="1:17" s="146" customFormat="1" ht="15.75">
      <c r="A196" s="48"/>
      <c r="B196" s="12"/>
      <c r="C196" s="62"/>
      <c r="D196" s="62"/>
      <c r="E196" s="306"/>
      <c r="F196" s="62"/>
      <c r="G196" s="124"/>
      <c r="H196" s="162"/>
      <c r="K196" s="12"/>
      <c r="Q196" s="105"/>
    </row>
    <row r="197" spans="1:17" s="146" customFormat="1" ht="15.75">
      <c r="A197" s="48"/>
      <c r="B197" s="61" t="s">
        <v>124</v>
      </c>
      <c r="C197" s="153">
        <v>1</v>
      </c>
      <c r="D197" s="62"/>
      <c r="E197" s="316"/>
      <c r="F197" s="62"/>
      <c r="G197" s="282"/>
      <c r="H197" s="62"/>
      <c r="Q197" s="118"/>
    </row>
    <row r="198" spans="1:17" s="146" customFormat="1" ht="15.75">
      <c r="A198" s="48"/>
      <c r="B198" s="61"/>
      <c r="C198" s="153"/>
      <c r="D198" s="62"/>
      <c r="E198" s="318"/>
      <c r="F198" s="62"/>
      <c r="G198" s="124"/>
      <c r="H198" s="62"/>
      <c r="Q198" s="118"/>
    </row>
    <row r="199" spans="1:17" s="146" customFormat="1" ht="165.75">
      <c r="A199" s="48" t="s">
        <v>132</v>
      </c>
      <c r="B199" s="12" t="s">
        <v>198</v>
      </c>
      <c r="C199" s="62"/>
      <c r="D199" s="62"/>
      <c r="E199" s="306"/>
      <c r="F199" s="62"/>
      <c r="G199" s="124"/>
      <c r="H199" s="162"/>
      <c r="K199" s="12"/>
      <c r="Q199" s="105"/>
    </row>
    <row r="200" spans="1:17" s="146" customFormat="1" ht="15.75">
      <c r="A200" s="48"/>
      <c r="B200" s="61"/>
      <c r="C200" s="62"/>
      <c r="D200" s="62"/>
      <c r="E200" s="306"/>
      <c r="F200" s="62"/>
      <c r="G200" s="124"/>
      <c r="H200" s="162"/>
      <c r="Q200" s="105"/>
    </row>
    <row r="201" spans="1:17" s="146" customFormat="1" ht="15.75">
      <c r="A201" s="48"/>
      <c r="B201" s="61" t="s">
        <v>124</v>
      </c>
      <c r="C201" s="153">
        <f>C197</f>
        <v>1</v>
      </c>
      <c r="D201" s="62"/>
      <c r="E201" s="316"/>
      <c r="F201" s="62"/>
      <c r="G201" s="282"/>
      <c r="H201" s="62"/>
      <c r="Q201" s="118"/>
    </row>
    <row r="202" spans="1:17" s="146" customFormat="1" ht="15.75">
      <c r="A202" s="48"/>
      <c r="B202" s="61"/>
      <c r="C202" s="153"/>
      <c r="D202" s="62"/>
      <c r="E202" s="318"/>
      <c r="F202" s="62"/>
      <c r="G202" s="124"/>
      <c r="H202" s="62"/>
      <c r="Q202" s="118"/>
    </row>
    <row r="203" spans="1:17" s="146" customFormat="1" ht="114.75">
      <c r="A203" s="48" t="s">
        <v>116</v>
      </c>
      <c r="B203" s="12" t="s">
        <v>208</v>
      </c>
      <c r="C203" s="62"/>
      <c r="D203" s="62"/>
      <c r="E203" s="306"/>
      <c r="F203" s="62"/>
      <c r="G203" s="124"/>
      <c r="H203" s="162"/>
      <c r="K203" s="12"/>
      <c r="Q203" s="105"/>
    </row>
    <row r="204" spans="1:17" s="146" customFormat="1" ht="15.75">
      <c r="A204" s="48"/>
      <c r="B204" s="61"/>
      <c r="C204" s="153"/>
      <c r="D204" s="62"/>
      <c r="E204" s="318"/>
      <c r="F204" s="62"/>
      <c r="G204" s="124"/>
      <c r="H204" s="62"/>
      <c r="Q204" s="118"/>
    </row>
    <row r="205" spans="1:17" s="146" customFormat="1" ht="15.75">
      <c r="A205" s="48"/>
      <c r="B205" s="61" t="s">
        <v>125</v>
      </c>
      <c r="C205" s="153">
        <v>1</v>
      </c>
      <c r="D205" s="62"/>
      <c r="E205" s="316"/>
      <c r="F205" s="62"/>
      <c r="G205" s="282"/>
      <c r="H205" s="62"/>
      <c r="Q205" s="118"/>
    </row>
    <row r="206" spans="1:17" s="146" customFormat="1" ht="15.75">
      <c r="A206" s="48"/>
      <c r="B206" s="61"/>
      <c r="C206" s="276" t="s">
        <v>176</v>
      </c>
      <c r="D206" s="272"/>
      <c r="E206" s="310" t="s">
        <v>177</v>
      </c>
      <c r="F206" s="272"/>
      <c r="G206" s="277" t="s">
        <v>170</v>
      </c>
      <c r="H206" s="62"/>
      <c r="Q206" s="118"/>
    </row>
    <row r="207" spans="1:17" s="146" customFormat="1" ht="178.5">
      <c r="A207" s="48" t="s">
        <v>79</v>
      </c>
      <c r="B207" s="12" t="s">
        <v>209</v>
      </c>
      <c r="C207" s="62"/>
      <c r="D207" s="62"/>
      <c r="E207" s="306"/>
      <c r="F207" s="62"/>
      <c r="G207" s="124"/>
      <c r="H207" s="162"/>
      <c r="K207" s="12"/>
      <c r="Q207" s="105"/>
    </row>
    <row r="208" spans="1:17" s="146" customFormat="1" ht="15.75">
      <c r="A208" s="48"/>
      <c r="B208" s="61"/>
      <c r="C208" s="62"/>
      <c r="D208" s="62"/>
      <c r="E208" s="306"/>
      <c r="F208" s="62"/>
      <c r="G208" s="124"/>
      <c r="H208" s="162"/>
      <c r="Q208" s="105"/>
    </row>
    <row r="209" spans="1:17" s="146" customFormat="1" ht="15.75">
      <c r="A209" s="48"/>
      <c r="B209" s="61" t="s">
        <v>125</v>
      </c>
      <c r="C209" s="286">
        <f>C205</f>
        <v>1</v>
      </c>
      <c r="D209" s="62"/>
      <c r="E209" s="316"/>
      <c r="F209" s="62"/>
      <c r="G209" s="282"/>
      <c r="H209" s="62"/>
      <c r="Q209" s="118"/>
    </row>
    <row r="210" spans="1:17" s="146" customFormat="1" ht="15.75">
      <c r="A210" s="48"/>
      <c r="B210" s="61"/>
      <c r="C210" s="153"/>
      <c r="D210" s="62"/>
      <c r="E210" s="318"/>
      <c r="F210" s="62"/>
      <c r="G210" s="124"/>
      <c r="H210" s="62"/>
      <c r="Q210" s="118"/>
    </row>
    <row r="211" spans="1:17" s="146" customFormat="1" ht="129.75" customHeight="1">
      <c r="A211" s="48" t="s">
        <v>117</v>
      </c>
      <c r="B211" s="12" t="s">
        <v>199</v>
      </c>
      <c r="C211" s="62"/>
      <c r="D211" s="62"/>
      <c r="E211" s="306"/>
      <c r="F211" s="62"/>
      <c r="G211" s="124"/>
      <c r="H211" s="162"/>
      <c r="K211" s="12"/>
      <c r="Q211" s="105"/>
    </row>
    <row r="212" spans="1:17" s="146" customFormat="1" ht="15.75">
      <c r="A212" s="48"/>
      <c r="B212" s="61"/>
      <c r="C212" s="153"/>
      <c r="D212" s="62"/>
      <c r="E212" s="318"/>
      <c r="F212" s="62"/>
      <c r="G212" s="124"/>
      <c r="H212" s="62"/>
      <c r="Q212" s="118"/>
    </row>
    <row r="213" spans="1:17" s="146" customFormat="1" ht="15.75">
      <c r="A213" s="48"/>
      <c r="B213" s="61" t="s">
        <v>126</v>
      </c>
      <c r="C213" s="286">
        <v>2</v>
      </c>
      <c r="D213" s="62"/>
      <c r="E213" s="316"/>
      <c r="F213" s="62"/>
      <c r="G213" s="282"/>
      <c r="H213" s="62"/>
      <c r="Q213" s="118"/>
    </row>
    <row r="214" spans="1:17" s="146" customFormat="1" ht="15.75">
      <c r="A214" s="48"/>
      <c r="B214" s="61"/>
      <c r="C214" s="62"/>
      <c r="D214" s="62"/>
      <c r="E214" s="318"/>
      <c r="F214" s="62"/>
      <c r="G214" s="124"/>
      <c r="H214" s="62"/>
      <c r="Q214" s="118"/>
    </row>
    <row r="215" spans="1:17" s="146" customFormat="1" ht="178.5">
      <c r="A215" s="48" t="s">
        <v>109</v>
      </c>
      <c r="B215" s="12" t="s">
        <v>200</v>
      </c>
      <c r="C215" s="62"/>
      <c r="D215" s="62"/>
      <c r="E215" s="306"/>
      <c r="F215" s="62"/>
      <c r="G215" s="124"/>
      <c r="H215" s="162"/>
      <c r="K215" s="12"/>
      <c r="Q215" s="105"/>
    </row>
    <row r="216" spans="1:17" s="146" customFormat="1" ht="15.75">
      <c r="A216" s="48"/>
      <c r="B216" s="61"/>
      <c r="C216" s="62"/>
      <c r="D216" s="62"/>
      <c r="E216" s="306"/>
      <c r="F216" s="62"/>
      <c r="G216" s="124"/>
      <c r="H216" s="162"/>
      <c r="Q216" s="105"/>
    </row>
    <row r="217" spans="1:17" s="146" customFormat="1" ht="15.75">
      <c r="A217" s="48"/>
      <c r="B217" s="61" t="s">
        <v>126</v>
      </c>
      <c r="C217" s="286">
        <f>C213</f>
        <v>2</v>
      </c>
      <c r="D217" s="62"/>
      <c r="E217" s="316"/>
      <c r="F217" s="62"/>
      <c r="G217" s="282"/>
      <c r="H217" s="62"/>
      <c r="Q217" s="118"/>
    </row>
    <row r="218" spans="1:17" s="7" customFormat="1" ht="15.75">
      <c r="A218" s="8"/>
      <c r="B218" s="12"/>
      <c r="C218" s="276" t="s">
        <v>176</v>
      </c>
      <c r="D218" s="272"/>
      <c r="E218" s="310" t="s">
        <v>177</v>
      </c>
      <c r="F218" s="272"/>
      <c r="G218" s="277" t="s">
        <v>170</v>
      </c>
      <c r="H218" s="5"/>
      <c r="Q218" s="112"/>
    </row>
    <row r="219" spans="1:17" s="7" customFormat="1" ht="191.25">
      <c r="A219" s="8" t="s">
        <v>111</v>
      </c>
      <c r="B219" s="163" t="s">
        <v>173</v>
      </c>
      <c r="C219" s="5"/>
      <c r="D219" s="5"/>
      <c r="E219" s="306"/>
      <c r="F219" s="5"/>
      <c r="G219" s="129"/>
      <c r="H219" s="18"/>
      <c r="K219" s="12"/>
      <c r="Q219" s="112"/>
    </row>
    <row r="220" spans="1:17" s="7" customFormat="1" ht="15.75">
      <c r="A220" s="8"/>
      <c r="B220" s="12"/>
      <c r="C220" s="5"/>
      <c r="D220" s="5"/>
      <c r="E220" s="306"/>
      <c r="F220" s="5"/>
      <c r="G220" s="129"/>
      <c r="H220" s="18"/>
      <c r="Q220" s="112"/>
    </row>
    <row r="221" spans="1:17" s="7" customFormat="1" ht="15.75">
      <c r="A221" s="8"/>
      <c r="B221" s="12" t="s">
        <v>23</v>
      </c>
      <c r="C221" s="287">
        <v>22</v>
      </c>
      <c r="D221" s="5"/>
      <c r="E221" s="307"/>
      <c r="F221" s="5"/>
      <c r="G221" s="288"/>
      <c r="H221" s="5"/>
      <c r="J221" s="149"/>
      <c r="Q221" s="112"/>
    </row>
    <row r="222" spans="2:15" ht="15.75">
      <c r="B222" s="61"/>
      <c r="E222" s="306"/>
      <c r="H222" s="71"/>
      <c r="I222" s="51"/>
      <c r="J222" s="51"/>
      <c r="M222" s="51"/>
      <c r="N222" s="51"/>
      <c r="O222" s="51"/>
    </row>
    <row r="223" spans="1:8" ht="40.5" customHeight="1">
      <c r="A223" s="48" t="s">
        <v>1</v>
      </c>
      <c r="B223" s="61" t="s">
        <v>106</v>
      </c>
      <c r="E223" s="306"/>
      <c r="H223" s="71"/>
    </row>
    <row r="224" spans="2:8" ht="15.75">
      <c r="B224" s="61"/>
      <c r="E224" s="306"/>
      <c r="H224" s="71"/>
    </row>
    <row r="225" spans="2:17" ht="15.75">
      <c r="B225" s="61" t="s">
        <v>23</v>
      </c>
      <c r="C225" s="283">
        <v>39</v>
      </c>
      <c r="E225" s="307"/>
      <c r="G225" s="282"/>
      <c r="H225" s="62"/>
      <c r="Q225" s="118"/>
    </row>
    <row r="226" spans="2:17" ht="15.75">
      <c r="B226" s="61"/>
      <c r="E226" s="306"/>
      <c r="H226" s="62"/>
      <c r="Q226" s="118"/>
    </row>
    <row r="227" spans="1:8" ht="30.75" customHeight="1">
      <c r="A227" s="48" t="s">
        <v>107</v>
      </c>
      <c r="B227" s="61" t="s">
        <v>105</v>
      </c>
      <c r="E227" s="306"/>
      <c r="H227" s="71"/>
    </row>
    <row r="228" spans="2:8" ht="15.75">
      <c r="B228" s="61"/>
      <c r="E228" s="306"/>
      <c r="H228" s="58"/>
    </row>
    <row r="229" spans="2:8" ht="15.75">
      <c r="B229" s="61" t="s">
        <v>22</v>
      </c>
      <c r="C229" s="283">
        <v>1026</v>
      </c>
      <c r="E229" s="305"/>
      <c r="G229" s="282"/>
      <c r="H229" s="62"/>
    </row>
    <row r="230" spans="2:17" ht="15.75">
      <c r="B230" s="61"/>
      <c r="E230" s="306"/>
      <c r="H230" s="62"/>
      <c r="Q230" s="118"/>
    </row>
    <row r="231" spans="1:8" ht="42.75" customHeight="1">
      <c r="A231" s="48" t="s">
        <v>2</v>
      </c>
      <c r="B231" s="61" t="s">
        <v>104</v>
      </c>
      <c r="E231" s="306"/>
      <c r="H231" s="71"/>
    </row>
    <row r="232" spans="2:8" ht="15.75">
      <c r="B232" s="61"/>
      <c r="E232" s="306"/>
      <c r="H232" s="58"/>
    </row>
    <row r="233" spans="2:8" ht="15.75">
      <c r="B233" s="61" t="s">
        <v>22</v>
      </c>
      <c r="C233" s="283">
        <v>1026</v>
      </c>
      <c r="E233" s="305"/>
      <c r="G233" s="282"/>
      <c r="H233" s="62"/>
    </row>
    <row r="234" spans="2:8" ht="15.75">
      <c r="B234" s="61"/>
      <c r="E234" s="319"/>
      <c r="H234" s="62"/>
    </row>
    <row r="235" spans="1:8" ht="22.5" customHeight="1">
      <c r="A235" s="48" t="s">
        <v>112</v>
      </c>
      <c r="B235" s="61" t="s">
        <v>108</v>
      </c>
      <c r="E235" s="306"/>
      <c r="H235" s="71"/>
    </row>
    <row r="236" spans="2:8" ht="15.75">
      <c r="B236" s="61"/>
      <c r="E236" s="306"/>
      <c r="H236" s="58"/>
    </row>
    <row r="237" spans="2:8" ht="15.75">
      <c r="B237" s="61" t="s">
        <v>22</v>
      </c>
      <c r="C237" s="283">
        <v>1026</v>
      </c>
      <c r="E237" s="305"/>
      <c r="G237" s="282"/>
      <c r="H237" s="62"/>
    </row>
    <row r="238" spans="1:17" s="7" customFormat="1" ht="15.75">
      <c r="A238" s="8"/>
      <c r="B238" s="12"/>
      <c r="C238" s="302"/>
      <c r="D238" s="304"/>
      <c r="E238" s="309"/>
      <c r="F238" s="304"/>
      <c r="G238" s="303"/>
      <c r="H238" s="18"/>
      <c r="Q238" s="112"/>
    </row>
    <row r="239" spans="1:17" s="74" customFormat="1" ht="63.75">
      <c r="A239" s="48" t="s">
        <v>113</v>
      </c>
      <c r="B239" s="61" t="s">
        <v>9</v>
      </c>
      <c r="C239" s="62"/>
      <c r="D239" s="62"/>
      <c r="E239" s="306"/>
      <c r="F239" s="62"/>
      <c r="G239" s="124"/>
      <c r="H239" s="71"/>
      <c r="I239" s="72"/>
      <c r="J239" s="73"/>
      <c r="M239" s="75"/>
      <c r="N239" s="75"/>
      <c r="O239" s="75"/>
      <c r="Q239" s="105"/>
    </row>
    <row r="240" spans="2:17" ht="15.75">
      <c r="B240" s="61"/>
      <c r="C240" s="69"/>
      <c r="D240" s="69"/>
      <c r="E240" s="308"/>
      <c r="F240" s="69"/>
      <c r="G240" s="128"/>
      <c r="H240" s="74"/>
      <c r="Q240" s="107"/>
    </row>
    <row r="241" spans="2:11" ht="15.75">
      <c r="B241" s="61" t="s">
        <v>39</v>
      </c>
      <c r="E241" s="306"/>
      <c r="G241" s="282"/>
      <c r="H241" s="62"/>
      <c r="J241" s="124"/>
      <c r="K241" s="124"/>
    </row>
    <row r="242" spans="2:8" ht="15.75">
      <c r="B242" s="61"/>
      <c r="E242" s="306"/>
      <c r="H242" s="71"/>
    </row>
    <row r="243" spans="2:17" ht="15.75">
      <c r="B243" s="57" t="s">
        <v>24</v>
      </c>
      <c r="C243" s="66"/>
      <c r="D243" s="66"/>
      <c r="E243" s="314"/>
      <c r="F243" s="66"/>
      <c r="G243" s="278"/>
      <c r="Q243" s="106"/>
    </row>
    <row r="244" spans="2:17" ht="15.75">
      <c r="B244" s="57"/>
      <c r="C244" s="66"/>
      <c r="D244" s="66"/>
      <c r="E244" s="314"/>
      <c r="F244" s="66"/>
      <c r="G244" s="123"/>
      <c r="Q244" s="106"/>
    </row>
    <row r="245" spans="1:17" ht="15.75">
      <c r="A245" s="14" t="s">
        <v>0</v>
      </c>
      <c r="B245" s="11" t="s">
        <v>40</v>
      </c>
      <c r="C245" s="55"/>
      <c r="D245" s="9"/>
      <c r="E245" s="312"/>
      <c r="F245" s="9"/>
      <c r="G245" s="122"/>
      <c r="H245" s="62"/>
      <c r="Q245" s="114"/>
    </row>
    <row r="246" spans="3:8" ht="15.75">
      <c r="C246" s="276" t="s">
        <v>176</v>
      </c>
      <c r="D246" s="272"/>
      <c r="E246" s="310" t="s">
        <v>177</v>
      </c>
      <c r="F246" s="272"/>
      <c r="G246" s="277" t="s">
        <v>170</v>
      </c>
      <c r="H246" s="71"/>
    </row>
    <row r="247" spans="1:8" ht="51">
      <c r="A247" s="48" t="s">
        <v>3</v>
      </c>
      <c r="B247" s="63" t="s">
        <v>72</v>
      </c>
      <c r="E247" s="306"/>
      <c r="H247" s="71"/>
    </row>
    <row r="248" spans="5:8" ht="15.75">
      <c r="E248" s="306"/>
      <c r="H248" s="71"/>
    </row>
    <row r="249" spans="2:8" ht="15.75">
      <c r="B249" s="61" t="s">
        <v>23</v>
      </c>
      <c r="C249" s="283">
        <v>3</v>
      </c>
      <c r="E249" s="305"/>
      <c r="G249" s="282"/>
      <c r="H249" s="62"/>
    </row>
    <row r="250" ht="15.75">
      <c r="H250" s="71"/>
    </row>
    <row r="251" spans="1:17" ht="15.75">
      <c r="A251" s="56"/>
      <c r="B251" s="11" t="s">
        <v>44</v>
      </c>
      <c r="C251" s="66"/>
      <c r="D251" s="66"/>
      <c r="E251" s="137"/>
      <c r="F251" s="66"/>
      <c r="G251" s="278"/>
      <c r="Q251" s="106"/>
    </row>
    <row r="252" ht="15.75">
      <c r="H252" s="71"/>
    </row>
    <row r="253" ht="15.75">
      <c r="H253" s="71"/>
    </row>
  </sheetData>
  <sheetProtection selectLockedCells="1"/>
  <mergeCells count="2">
    <mergeCell ref="E23:G23"/>
    <mergeCell ref="E24:G24"/>
  </mergeCells>
  <conditionalFormatting sqref="C151:G157 C169:G185 C241:G243 C119:G125 C95:G97 C42:G66 G14:G18 C69:G93 C102:G117 C129:G137 C139:G149 C161:G167 C191:G205 C207:G217 C219:G237">
    <cfRule type="cellIs" priority="5" dxfId="35" operator="greaterThan" stopIfTrue="1">
      <formula>0</formula>
    </cfRule>
  </conditionalFormatting>
  <printOptions/>
  <pageMargins left="1.1811023622047245" right="0.15748031496062992" top="0.5905511811023623" bottom="0.5905511811023623" header="0.3937007874015748" footer="0.3937007874015748"/>
  <pageSetup firstPageNumber="1" useFirstPageNumber="1" horizontalDpi="600" verticalDpi="600" orientation="portrait" paperSize="9" r:id="rId1"/>
  <headerFooter alignWithMargins="0">
    <oddHeader>&amp;R&amp;"Arial,Navadno"&amp;9KANAL Kr1</oddHeader>
    <oddFooter>&amp;C&amp;"Arial,Navadno"&amp;10&amp;P</oddFooter>
  </headerFooter>
  <rowBreaks count="10" manualBreakCount="10">
    <brk id="34" max="6" man="1"/>
    <brk id="66" max="6" man="1"/>
    <brk id="93" max="6" man="1"/>
    <brk id="117" max="6" man="1"/>
    <brk id="137" max="6" man="1"/>
    <brk id="149" max="6" man="1"/>
    <brk id="167" max="6" man="1"/>
    <brk id="187" max="6" man="1"/>
    <brk id="217" max="6" man="1"/>
    <brk id="243" max="6" man="1"/>
  </rowBreaks>
</worksheet>
</file>

<file path=xl/worksheets/sheet11.xml><?xml version="1.0" encoding="utf-8"?>
<worksheet xmlns="http://schemas.openxmlformats.org/spreadsheetml/2006/main" xmlns:r="http://schemas.openxmlformats.org/officeDocument/2006/relationships">
  <dimension ref="A1:Q187"/>
  <sheetViews>
    <sheetView view="pageBreakPreview" zoomScale="60" zoomScalePageLayoutView="0" workbookViewId="0" topLeftCell="A19">
      <selection activeCell="E41" sqref="E41:E181"/>
    </sheetView>
  </sheetViews>
  <sheetFormatPr defaultColWidth="8.69921875" defaultRowHeight="15.75"/>
  <cols>
    <col min="1" max="1" width="6.59765625" style="48" customWidth="1"/>
    <col min="2" max="2" width="27.3984375" style="63" customWidth="1"/>
    <col min="3" max="3" width="7.3984375" style="62" customWidth="1"/>
    <col min="4" max="4" width="1.203125" style="62" customWidth="1"/>
    <col min="5" max="5" width="11.19921875" style="136" customWidth="1"/>
    <col min="6" max="6" width="3.3984375" style="62" customWidth="1"/>
    <col min="7" max="7" width="14" style="124" customWidth="1"/>
    <col min="8" max="8" width="3.69921875" style="51" customWidth="1"/>
    <col min="9" max="9" width="14.796875" style="52" customWidth="1"/>
    <col min="10" max="10" width="8.69921875" style="53" customWidth="1"/>
    <col min="11" max="11" width="25.59765625" style="51" customWidth="1"/>
    <col min="12" max="12" width="15.59765625" style="51" customWidth="1"/>
    <col min="13" max="15" width="8.69921875" style="54" customWidth="1"/>
    <col min="16" max="16" width="8.69921875" style="51" customWidth="1"/>
    <col min="17" max="17" width="11.19921875" style="105" customWidth="1"/>
    <col min="18" max="16384" width="8.69921875" style="51" customWidth="1"/>
  </cols>
  <sheetData>
    <row r="1" spans="1:17" s="97" customFormat="1" ht="15.75" customHeight="1">
      <c r="A1" s="39"/>
      <c r="B1" s="40" t="s">
        <v>11</v>
      </c>
      <c r="C1" s="1" t="s">
        <v>129</v>
      </c>
      <c r="D1" s="38"/>
      <c r="E1" s="38"/>
      <c r="F1" s="2"/>
      <c r="G1" s="119"/>
      <c r="H1" s="96"/>
      <c r="Q1" s="113"/>
    </row>
    <row r="2" spans="1:17" s="97" customFormat="1" ht="15.75" customHeight="1">
      <c r="A2" s="39"/>
      <c r="B2" s="40"/>
      <c r="C2" s="1" t="s">
        <v>130</v>
      </c>
      <c r="D2" s="38"/>
      <c r="E2" s="38"/>
      <c r="F2" s="2"/>
      <c r="G2" s="119"/>
      <c r="H2" s="96"/>
      <c r="Q2" s="113"/>
    </row>
    <row r="3" spans="1:17" s="97" customFormat="1" ht="15.75" customHeight="1">
      <c r="A3" s="39"/>
      <c r="B3" s="40" t="s">
        <v>8</v>
      </c>
      <c r="C3" s="45" t="s">
        <v>210</v>
      </c>
      <c r="D3" s="38"/>
      <c r="E3" s="130"/>
      <c r="F3" s="2"/>
      <c r="G3" s="119"/>
      <c r="H3" s="96"/>
      <c r="Q3" s="113"/>
    </row>
    <row r="4" spans="1:17" s="97" customFormat="1" ht="15.75">
      <c r="A4" s="39"/>
      <c r="B4" s="40" t="s">
        <v>12</v>
      </c>
      <c r="C4" s="45" t="s">
        <v>211</v>
      </c>
      <c r="D4" s="46"/>
      <c r="E4" s="131"/>
      <c r="F4" s="46"/>
      <c r="G4" s="120"/>
      <c r="Q4" s="101"/>
    </row>
    <row r="5" spans="1:17" s="97" customFormat="1" ht="15.75">
      <c r="A5" s="39"/>
      <c r="B5" s="40" t="s">
        <v>13</v>
      </c>
      <c r="C5" s="1" t="s">
        <v>180</v>
      </c>
      <c r="D5" s="38"/>
      <c r="E5" s="130"/>
      <c r="F5" s="2"/>
      <c r="G5" s="120"/>
      <c r="Q5" s="113"/>
    </row>
    <row r="6" spans="1:17" s="43" customFormat="1" ht="15.75">
      <c r="A6" s="39"/>
      <c r="B6" s="40"/>
      <c r="C6" s="47" t="s">
        <v>181</v>
      </c>
      <c r="D6" s="46"/>
      <c r="E6" s="131"/>
      <c r="F6" s="46"/>
      <c r="G6" s="120"/>
      <c r="I6" s="41"/>
      <c r="J6" s="42"/>
      <c r="M6" s="44"/>
      <c r="N6" s="44"/>
      <c r="O6" s="44"/>
      <c r="Q6" s="101"/>
    </row>
    <row r="7" spans="1:17" s="43" customFormat="1" ht="15.75">
      <c r="A7" s="39"/>
      <c r="B7" s="40"/>
      <c r="C7" s="47"/>
      <c r="D7" s="46"/>
      <c r="E7" s="131"/>
      <c r="F7" s="46"/>
      <c r="G7" s="120"/>
      <c r="I7" s="41"/>
      <c r="J7" s="42"/>
      <c r="M7" s="44"/>
      <c r="N7" s="44"/>
      <c r="O7" s="44"/>
      <c r="Q7" s="101"/>
    </row>
    <row r="9" spans="1:17" ht="18">
      <c r="A9" s="48" t="s">
        <v>14</v>
      </c>
      <c r="B9" s="49" t="s">
        <v>52</v>
      </c>
      <c r="C9" s="50"/>
      <c r="D9" s="50"/>
      <c r="E9" s="132"/>
      <c r="F9" s="50"/>
      <c r="G9" s="121"/>
      <c r="Q9" s="102"/>
    </row>
    <row r="10" spans="2:17" ht="15.75">
      <c r="B10" s="50"/>
      <c r="C10" s="50"/>
      <c r="D10" s="50"/>
      <c r="E10" s="132"/>
      <c r="F10" s="50"/>
      <c r="G10" s="121"/>
      <c r="Q10" s="102"/>
    </row>
    <row r="12" spans="1:17" s="9" customFormat="1" ht="15.75">
      <c r="A12" s="10" t="s">
        <v>15</v>
      </c>
      <c r="B12" s="11" t="s">
        <v>16</v>
      </c>
      <c r="C12" s="55"/>
      <c r="E12" s="133"/>
      <c r="G12" s="122"/>
      <c r="I12" s="30"/>
      <c r="J12" s="26"/>
      <c r="M12" s="34"/>
      <c r="N12" s="34"/>
      <c r="O12" s="34"/>
      <c r="Q12" s="114"/>
    </row>
    <row r="13" spans="1:17" s="9" customFormat="1" ht="15.75">
      <c r="A13" s="10"/>
      <c r="B13" s="11"/>
      <c r="C13" s="55"/>
      <c r="E13" s="133"/>
      <c r="G13" s="122"/>
      <c r="I13" s="30"/>
      <c r="J13" s="26"/>
      <c r="M13" s="34"/>
      <c r="N13" s="34"/>
      <c r="O13" s="34"/>
      <c r="Q13" s="114"/>
    </row>
    <row r="14" spans="1:17" s="9" customFormat="1" ht="15.75">
      <c r="A14" s="56" t="s">
        <v>27</v>
      </c>
      <c r="B14" s="57" t="s">
        <v>26</v>
      </c>
      <c r="C14" s="58"/>
      <c r="D14" s="58"/>
      <c r="E14" s="134"/>
      <c r="F14" s="58"/>
      <c r="G14" s="278"/>
      <c r="H14" s="99"/>
      <c r="I14" s="30"/>
      <c r="J14" s="26"/>
      <c r="K14" s="145"/>
      <c r="M14" s="34"/>
      <c r="N14" s="34"/>
      <c r="O14" s="34"/>
      <c r="Q14" s="103"/>
    </row>
    <row r="15" spans="1:17" ht="15.75">
      <c r="A15" s="56" t="s">
        <v>32</v>
      </c>
      <c r="B15" s="57" t="s">
        <v>17</v>
      </c>
      <c r="C15" s="58"/>
      <c r="D15" s="58"/>
      <c r="E15" s="134"/>
      <c r="F15" s="58"/>
      <c r="G15" s="278"/>
      <c r="H15" s="99"/>
      <c r="K15" s="142"/>
      <c r="Q15" s="103"/>
    </row>
    <row r="16" spans="1:17" ht="15.75">
      <c r="A16" s="56" t="s">
        <v>42</v>
      </c>
      <c r="B16" s="57" t="s">
        <v>18</v>
      </c>
      <c r="C16" s="58"/>
      <c r="D16" s="58"/>
      <c r="E16" s="134"/>
      <c r="F16" s="58"/>
      <c r="G16" s="278"/>
      <c r="H16" s="99"/>
      <c r="K16" s="142"/>
      <c r="Q16" s="103"/>
    </row>
    <row r="17" spans="1:17" ht="15.75">
      <c r="A17" s="56"/>
      <c r="B17" s="57"/>
      <c r="C17" s="58"/>
      <c r="D17" s="58"/>
      <c r="E17" s="134"/>
      <c r="F17" s="58"/>
      <c r="G17" s="123"/>
      <c r="K17" s="142"/>
      <c r="Q17" s="103"/>
    </row>
    <row r="18" spans="1:17" ht="16.5" thickBot="1">
      <c r="A18" s="56"/>
      <c r="B18" s="59" t="s">
        <v>53</v>
      </c>
      <c r="C18" s="60"/>
      <c r="D18" s="60"/>
      <c r="E18" s="135"/>
      <c r="F18" s="60"/>
      <c r="G18" s="279"/>
      <c r="H18" s="99"/>
      <c r="K18" s="143"/>
      <c r="Q18" s="104"/>
    </row>
    <row r="22" spans="2:7" ht="15.75" customHeight="1">
      <c r="B22" s="151" t="s">
        <v>83</v>
      </c>
      <c r="E22" s="1249"/>
      <c r="F22" s="1249"/>
      <c r="G22" s="1249"/>
    </row>
    <row r="23" spans="2:7" ht="84.75" customHeight="1">
      <c r="B23" s="151" t="s">
        <v>86</v>
      </c>
      <c r="E23" s="1250"/>
      <c r="F23" s="1250"/>
      <c r="G23" s="1250"/>
    </row>
    <row r="24" ht="15.75">
      <c r="B24" s="151"/>
    </row>
    <row r="25" ht="15.75">
      <c r="B25" s="151" t="s">
        <v>84</v>
      </c>
    </row>
    <row r="26" ht="63.75">
      <c r="B26" s="151" t="s">
        <v>85</v>
      </c>
    </row>
    <row r="27" ht="15.75">
      <c r="B27" s="151"/>
    </row>
    <row r="28" ht="15.75">
      <c r="K28" s="63"/>
    </row>
    <row r="29" ht="15.75">
      <c r="K29" s="63"/>
    </row>
    <row r="30" ht="15.75">
      <c r="B30" s="151"/>
    </row>
    <row r="31" ht="15.75">
      <c r="B31" s="151"/>
    </row>
    <row r="33" ht="15.75">
      <c r="B33" s="63" t="s">
        <v>172</v>
      </c>
    </row>
    <row r="34" spans="1:17" s="9" customFormat="1" ht="15.75">
      <c r="A34" s="48"/>
      <c r="B34" s="63"/>
      <c r="C34" s="62"/>
      <c r="D34" s="62"/>
      <c r="E34" s="136"/>
      <c r="F34" s="62"/>
      <c r="G34" s="124"/>
      <c r="H34" s="51"/>
      <c r="I34" s="30"/>
      <c r="J34" s="26"/>
      <c r="M34" s="34"/>
      <c r="N34" s="34"/>
      <c r="O34" s="34"/>
      <c r="Q34" s="105"/>
    </row>
    <row r="35" spans="1:17" ht="15.75">
      <c r="A35" s="14" t="s">
        <v>19</v>
      </c>
      <c r="B35" s="11" t="s">
        <v>16</v>
      </c>
      <c r="C35" s="55"/>
      <c r="D35" s="9"/>
      <c r="E35" s="133"/>
      <c r="F35" s="9"/>
      <c r="G35" s="122"/>
      <c r="H35" s="9"/>
      <c r="Q35" s="114"/>
    </row>
    <row r="36" spans="1:17" s="9" customFormat="1" ht="15.75">
      <c r="A36" s="48"/>
      <c r="B36" s="65"/>
      <c r="C36" s="66"/>
      <c r="D36" s="66"/>
      <c r="E36" s="137"/>
      <c r="F36" s="66"/>
      <c r="G36" s="125"/>
      <c r="H36" s="51"/>
      <c r="I36" s="30"/>
      <c r="J36" s="26"/>
      <c r="M36" s="34"/>
      <c r="N36" s="34"/>
      <c r="O36" s="34"/>
      <c r="Q36" s="106"/>
    </row>
    <row r="37" spans="1:17" s="9" customFormat="1" ht="15.75">
      <c r="A37" s="14" t="s">
        <v>27</v>
      </c>
      <c r="B37" s="11" t="s">
        <v>26</v>
      </c>
      <c r="C37" s="55"/>
      <c r="E37" s="133"/>
      <c r="G37" s="122"/>
      <c r="I37" s="30"/>
      <c r="J37" s="26"/>
      <c r="M37" s="34"/>
      <c r="N37" s="34"/>
      <c r="O37" s="34"/>
      <c r="Q37" s="114"/>
    </row>
    <row r="38" spans="1:17" s="9" customFormat="1" ht="15.75">
      <c r="A38" s="10"/>
      <c r="B38" s="11"/>
      <c r="C38" s="276" t="s">
        <v>176</v>
      </c>
      <c r="D38" s="272"/>
      <c r="E38" s="277" t="s">
        <v>177</v>
      </c>
      <c r="F38" s="272"/>
      <c r="G38" s="277" t="s">
        <v>170</v>
      </c>
      <c r="I38" s="30"/>
      <c r="J38" s="26"/>
      <c r="M38" s="34"/>
      <c r="N38" s="34"/>
      <c r="O38" s="34"/>
      <c r="Q38" s="114"/>
    </row>
    <row r="39" spans="1:17" s="20" customFormat="1" ht="39">
      <c r="A39" s="15" t="s">
        <v>28</v>
      </c>
      <c r="B39" s="16" t="s">
        <v>145</v>
      </c>
      <c r="C39" s="55"/>
      <c r="D39" s="9"/>
      <c r="E39" s="133"/>
      <c r="F39" s="9"/>
      <c r="G39" s="122"/>
      <c r="H39" s="9"/>
      <c r="I39" s="31"/>
      <c r="J39" s="27"/>
      <c r="M39" s="35"/>
      <c r="N39" s="35"/>
      <c r="O39" s="35"/>
      <c r="Q39" s="114"/>
    </row>
    <row r="40" spans="1:17" s="9" customFormat="1" ht="15.75">
      <c r="A40" s="21"/>
      <c r="B40" s="16"/>
      <c r="C40" s="67"/>
      <c r="D40" s="20"/>
      <c r="E40" s="138"/>
      <c r="F40" s="20"/>
      <c r="G40" s="126"/>
      <c r="H40" s="20"/>
      <c r="I40" s="30"/>
      <c r="J40" s="26"/>
      <c r="M40" s="34"/>
      <c r="N40" s="34"/>
      <c r="O40" s="34"/>
      <c r="Q40" s="115"/>
    </row>
    <row r="41" spans="1:17" s="9" customFormat="1" ht="15.75">
      <c r="A41" s="10"/>
      <c r="B41" s="61" t="s">
        <v>22</v>
      </c>
      <c r="C41" s="283">
        <v>174</v>
      </c>
      <c r="D41" s="62"/>
      <c r="E41" s="305"/>
      <c r="F41" s="100"/>
      <c r="G41" s="282"/>
      <c r="H41" s="100"/>
      <c r="I41" s="30"/>
      <c r="J41" s="26"/>
      <c r="M41" s="34"/>
      <c r="N41" s="34"/>
      <c r="O41" s="34"/>
      <c r="Q41" s="105"/>
    </row>
    <row r="42" spans="1:17" s="9" customFormat="1" ht="15.75">
      <c r="A42" s="10"/>
      <c r="B42" s="17"/>
      <c r="C42" s="55"/>
      <c r="E42" s="306"/>
      <c r="G42" s="122"/>
      <c r="I42" s="30"/>
      <c r="J42" s="26"/>
      <c r="M42" s="34"/>
      <c r="N42" s="34"/>
      <c r="O42" s="34"/>
      <c r="Q42" s="114"/>
    </row>
    <row r="43" spans="1:17" s="22" customFormat="1" ht="76.5">
      <c r="A43" s="15" t="s">
        <v>30</v>
      </c>
      <c r="B43" s="164" t="s">
        <v>146</v>
      </c>
      <c r="C43" s="55"/>
      <c r="D43" s="9"/>
      <c r="E43" s="306"/>
      <c r="F43" s="9"/>
      <c r="G43" s="122"/>
      <c r="H43" s="9"/>
      <c r="I43" s="32"/>
      <c r="J43" s="28"/>
      <c r="K43" s="61"/>
      <c r="M43" s="36"/>
      <c r="N43" s="36"/>
      <c r="O43" s="36"/>
      <c r="Q43" s="114"/>
    </row>
    <row r="44" spans="1:17" s="9" customFormat="1" ht="15.75">
      <c r="A44" s="23"/>
      <c r="B44" s="61"/>
      <c r="C44" s="68"/>
      <c r="D44" s="22"/>
      <c r="E44" s="306"/>
      <c r="F44" s="22"/>
      <c r="G44" s="127"/>
      <c r="H44" s="22"/>
      <c r="I44" s="30"/>
      <c r="J44" s="26"/>
      <c r="M44" s="34"/>
      <c r="N44" s="34"/>
      <c r="O44" s="34"/>
      <c r="Q44" s="116"/>
    </row>
    <row r="45" spans="1:17" s="9" customFormat="1" ht="15.75">
      <c r="A45" s="10"/>
      <c r="B45" s="61" t="s">
        <v>55</v>
      </c>
      <c r="C45" s="283">
        <v>1</v>
      </c>
      <c r="D45" s="62"/>
      <c r="E45" s="316"/>
      <c r="F45" s="100"/>
      <c r="G45" s="282"/>
      <c r="H45" s="100"/>
      <c r="I45" s="30"/>
      <c r="J45" s="26"/>
      <c r="M45" s="34"/>
      <c r="N45" s="34"/>
      <c r="O45" s="34"/>
      <c r="Q45" s="105"/>
    </row>
    <row r="46" spans="1:17" s="9" customFormat="1" ht="15.75">
      <c r="A46" s="10"/>
      <c r="B46" s="61"/>
      <c r="C46" s="62"/>
      <c r="D46" s="62"/>
      <c r="E46" s="306"/>
      <c r="F46" s="62"/>
      <c r="G46" s="124"/>
      <c r="H46" s="62"/>
      <c r="I46" s="30"/>
      <c r="J46" s="26"/>
      <c r="M46" s="34"/>
      <c r="N46" s="34"/>
      <c r="O46" s="34"/>
      <c r="Q46" s="105"/>
    </row>
    <row r="47" spans="1:17" s="22" customFormat="1" ht="57.75" customHeight="1">
      <c r="A47" s="15" t="s">
        <v>56</v>
      </c>
      <c r="B47" s="61" t="s">
        <v>68</v>
      </c>
      <c r="C47" s="62"/>
      <c r="D47" s="62"/>
      <c r="E47" s="306"/>
      <c r="F47" s="62"/>
      <c r="G47" s="124"/>
      <c r="H47" s="9"/>
      <c r="I47" s="32"/>
      <c r="J47" s="28"/>
      <c r="M47" s="36"/>
      <c r="N47" s="36"/>
      <c r="O47" s="36"/>
      <c r="Q47" s="105"/>
    </row>
    <row r="48" spans="1:17" s="9" customFormat="1" ht="15.75">
      <c r="A48" s="23"/>
      <c r="B48" s="61"/>
      <c r="C48" s="69"/>
      <c r="D48" s="69"/>
      <c r="E48" s="306"/>
      <c r="F48" s="69"/>
      <c r="G48" s="128"/>
      <c r="H48" s="22"/>
      <c r="I48" s="30"/>
      <c r="J48" s="26"/>
      <c r="M48" s="34"/>
      <c r="N48" s="34"/>
      <c r="O48" s="34"/>
      <c r="Q48" s="107"/>
    </row>
    <row r="49" spans="1:17" s="9" customFormat="1" ht="15.75">
      <c r="A49" s="10"/>
      <c r="B49" s="61" t="s">
        <v>23</v>
      </c>
      <c r="C49" s="283">
        <f>INT(C41/20)+1</f>
        <v>9</v>
      </c>
      <c r="D49" s="62"/>
      <c r="E49" s="307"/>
      <c r="F49" s="100"/>
      <c r="G49" s="282"/>
      <c r="H49" s="100"/>
      <c r="I49" s="30"/>
      <c r="J49" s="26"/>
      <c r="M49" s="34"/>
      <c r="N49" s="34"/>
      <c r="O49" s="34"/>
      <c r="Q49" s="105"/>
    </row>
    <row r="50" spans="1:17" s="9" customFormat="1" ht="15.75">
      <c r="A50" s="10"/>
      <c r="B50" s="61"/>
      <c r="C50" s="62"/>
      <c r="D50" s="62"/>
      <c r="E50" s="306"/>
      <c r="F50" s="62"/>
      <c r="G50" s="124"/>
      <c r="H50" s="62"/>
      <c r="I50" s="30"/>
      <c r="J50" s="26"/>
      <c r="M50" s="34"/>
      <c r="N50" s="34"/>
      <c r="O50" s="34"/>
      <c r="Q50" s="105"/>
    </row>
    <row r="51" spans="1:17" s="9" customFormat="1" ht="38.25">
      <c r="A51" s="15" t="s">
        <v>5</v>
      </c>
      <c r="B51" s="61" t="s">
        <v>6</v>
      </c>
      <c r="C51" s="62"/>
      <c r="D51" s="62"/>
      <c r="E51" s="306"/>
      <c r="F51" s="62"/>
      <c r="G51" s="124"/>
      <c r="I51" s="30"/>
      <c r="J51" s="26"/>
      <c r="M51" s="34"/>
      <c r="N51" s="34"/>
      <c r="O51" s="34"/>
      <c r="Q51" s="105"/>
    </row>
    <row r="52" spans="1:17" s="9" customFormat="1" ht="15.75">
      <c r="A52" s="23"/>
      <c r="B52" s="61"/>
      <c r="C52" s="69"/>
      <c r="D52" s="69"/>
      <c r="E52" s="308"/>
      <c r="F52" s="69"/>
      <c r="G52" s="128"/>
      <c r="H52" s="22"/>
      <c r="I52" s="30"/>
      <c r="J52" s="26"/>
      <c r="M52" s="34"/>
      <c r="N52" s="34"/>
      <c r="O52" s="34"/>
      <c r="Q52" s="107"/>
    </row>
    <row r="53" spans="1:17" s="9" customFormat="1" ht="15.75">
      <c r="A53" s="10"/>
      <c r="B53" s="61" t="s">
        <v>29</v>
      </c>
      <c r="C53" s="283">
        <v>1</v>
      </c>
      <c r="D53" s="62"/>
      <c r="E53" s="307"/>
      <c r="F53" s="100"/>
      <c r="G53" s="282"/>
      <c r="H53" s="100"/>
      <c r="I53" s="30"/>
      <c r="J53" s="26"/>
      <c r="M53" s="34"/>
      <c r="N53" s="34"/>
      <c r="O53" s="34"/>
      <c r="Q53" s="105"/>
    </row>
    <row r="54" spans="1:17" s="9" customFormat="1" ht="15.75">
      <c r="A54" s="10"/>
      <c r="B54" s="61"/>
      <c r="C54" s="62"/>
      <c r="D54" s="62"/>
      <c r="E54" s="306"/>
      <c r="F54" s="62"/>
      <c r="G54" s="124"/>
      <c r="H54" s="62"/>
      <c r="I54" s="30"/>
      <c r="J54" s="26"/>
      <c r="M54" s="34"/>
      <c r="N54" s="34"/>
      <c r="O54" s="34"/>
      <c r="Q54" s="105"/>
    </row>
    <row r="55" spans="1:17" s="22" customFormat="1" ht="48" customHeight="1">
      <c r="A55" s="15" t="s">
        <v>75</v>
      </c>
      <c r="B55" s="61" t="s">
        <v>142</v>
      </c>
      <c r="C55" s="62"/>
      <c r="D55" s="62"/>
      <c r="E55" s="306"/>
      <c r="F55" s="62"/>
      <c r="G55" s="124"/>
      <c r="H55" s="9"/>
      <c r="I55" s="32"/>
      <c r="J55" s="28"/>
      <c r="M55" s="36"/>
      <c r="N55" s="36"/>
      <c r="O55" s="36"/>
      <c r="Q55" s="105"/>
    </row>
    <row r="56" spans="1:17" s="9" customFormat="1" ht="15.75">
      <c r="A56" s="23"/>
      <c r="B56" s="61"/>
      <c r="C56" s="69"/>
      <c r="D56" s="69"/>
      <c r="E56" s="308"/>
      <c r="F56" s="69"/>
      <c r="G56" s="128"/>
      <c r="H56" s="22"/>
      <c r="I56" s="30"/>
      <c r="J56" s="26"/>
      <c r="M56" s="34"/>
      <c r="N56" s="34"/>
      <c r="O56" s="34"/>
      <c r="Q56" s="107"/>
    </row>
    <row r="57" spans="1:17" s="9" customFormat="1" ht="15.75">
      <c r="A57" s="10"/>
      <c r="B57" s="61" t="s">
        <v>23</v>
      </c>
      <c r="C57" s="283">
        <v>1</v>
      </c>
      <c r="D57" s="62"/>
      <c r="E57" s="307"/>
      <c r="F57" s="100"/>
      <c r="G57" s="282"/>
      <c r="H57" s="100"/>
      <c r="I57" s="30"/>
      <c r="J57" s="26"/>
      <c r="M57" s="34"/>
      <c r="N57" s="34"/>
      <c r="O57" s="34"/>
      <c r="Q57" s="105"/>
    </row>
    <row r="58" spans="1:17" s="9" customFormat="1" ht="15.75">
      <c r="A58" s="10"/>
      <c r="B58" s="61"/>
      <c r="C58" s="62"/>
      <c r="D58" s="62"/>
      <c r="E58" s="306"/>
      <c r="F58" s="100"/>
      <c r="G58" s="124"/>
      <c r="H58" s="100"/>
      <c r="I58" s="30"/>
      <c r="J58" s="26"/>
      <c r="M58" s="34"/>
      <c r="N58" s="34"/>
      <c r="O58" s="34"/>
      <c r="Q58" s="105"/>
    </row>
    <row r="59" spans="1:17" s="22" customFormat="1" ht="34.5" customHeight="1">
      <c r="A59" s="15" t="s">
        <v>143</v>
      </c>
      <c r="B59" s="61" t="s">
        <v>144</v>
      </c>
      <c r="C59" s="62"/>
      <c r="D59" s="62"/>
      <c r="E59" s="306"/>
      <c r="F59" s="62"/>
      <c r="G59" s="124"/>
      <c r="H59" s="9"/>
      <c r="I59" s="32"/>
      <c r="J59" s="28"/>
      <c r="M59" s="36"/>
      <c r="N59" s="36"/>
      <c r="O59" s="36"/>
      <c r="Q59" s="105"/>
    </row>
    <row r="60" spans="1:17" s="9" customFormat="1" ht="15.75">
      <c r="A60" s="23"/>
      <c r="B60" s="61"/>
      <c r="C60" s="69"/>
      <c r="D60" s="69"/>
      <c r="E60" s="308"/>
      <c r="F60" s="69"/>
      <c r="G60" s="128"/>
      <c r="H60" s="22"/>
      <c r="I60" s="30"/>
      <c r="J60" s="26"/>
      <c r="M60" s="34"/>
      <c r="N60" s="34"/>
      <c r="O60" s="34"/>
      <c r="Q60" s="107"/>
    </row>
    <row r="61" spans="1:17" s="9" customFormat="1" ht="15.75">
      <c r="A61" s="10"/>
      <c r="B61" s="61" t="s">
        <v>71</v>
      </c>
      <c r="C61" s="283">
        <v>174</v>
      </c>
      <c r="D61" s="62"/>
      <c r="E61" s="307"/>
      <c r="F61" s="100"/>
      <c r="G61" s="282"/>
      <c r="H61" s="100"/>
      <c r="I61" s="30"/>
      <c r="J61" s="26"/>
      <c r="M61" s="34"/>
      <c r="N61" s="34"/>
      <c r="O61" s="34"/>
      <c r="Q61" s="105"/>
    </row>
    <row r="62" spans="1:17" s="9" customFormat="1" ht="15.75">
      <c r="A62" s="10"/>
      <c r="B62" s="61"/>
      <c r="C62" s="276" t="s">
        <v>176</v>
      </c>
      <c r="D62" s="272"/>
      <c r="E62" s="310" t="s">
        <v>177</v>
      </c>
      <c r="F62" s="272"/>
      <c r="G62" s="277" t="s">
        <v>170</v>
      </c>
      <c r="H62" s="62"/>
      <c r="I62" s="30"/>
      <c r="J62" s="26"/>
      <c r="M62" s="34"/>
      <c r="N62" s="34"/>
      <c r="O62" s="34"/>
      <c r="Q62" s="105"/>
    </row>
    <row r="63" spans="1:17" s="9" customFormat="1" ht="86.25" customHeight="1">
      <c r="A63" s="15" t="s">
        <v>54</v>
      </c>
      <c r="B63" s="61" t="s">
        <v>212</v>
      </c>
      <c r="C63" s="62"/>
      <c r="D63" s="62"/>
      <c r="E63" s="306"/>
      <c r="F63" s="62"/>
      <c r="G63" s="124"/>
      <c r="I63" s="30"/>
      <c r="J63" s="26"/>
      <c r="M63" s="34"/>
      <c r="N63" s="34"/>
      <c r="O63" s="34"/>
      <c r="Q63" s="105"/>
    </row>
    <row r="64" spans="1:17" s="9" customFormat="1" ht="44.25" customHeight="1">
      <c r="A64" s="10"/>
      <c r="B64" s="61" t="s">
        <v>119</v>
      </c>
      <c r="C64" s="283">
        <v>1</v>
      </c>
      <c r="D64" s="62"/>
      <c r="E64" s="307"/>
      <c r="F64" s="100"/>
      <c r="G64" s="282"/>
      <c r="H64" s="100"/>
      <c r="I64" s="30"/>
      <c r="J64" s="26"/>
      <c r="M64" s="34"/>
      <c r="N64" s="34"/>
      <c r="O64" s="34"/>
      <c r="Q64" s="105"/>
    </row>
    <row r="65" spans="1:17" s="9" customFormat="1" ht="15.75" customHeight="1">
      <c r="A65" s="10"/>
      <c r="B65" s="61"/>
      <c r="C65" s="62"/>
      <c r="D65" s="62"/>
      <c r="E65" s="306"/>
      <c r="F65" s="62"/>
      <c r="G65" s="124"/>
      <c r="I65" s="30"/>
      <c r="J65" s="26"/>
      <c r="M65" s="34"/>
      <c r="N65" s="34"/>
      <c r="O65" s="34"/>
      <c r="Q65" s="105"/>
    </row>
    <row r="66" spans="1:17" s="9" customFormat="1" ht="15.75" customHeight="1">
      <c r="A66" s="15" t="s">
        <v>61</v>
      </c>
      <c r="B66" s="90" t="s">
        <v>62</v>
      </c>
      <c r="C66" s="62"/>
      <c r="D66" s="62"/>
      <c r="E66" s="306"/>
      <c r="F66" s="62"/>
      <c r="G66" s="124"/>
      <c r="I66" s="30"/>
      <c r="J66" s="26"/>
      <c r="M66" s="34"/>
      <c r="N66" s="34"/>
      <c r="O66" s="34"/>
      <c r="Q66" s="105"/>
    </row>
    <row r="67" spans="1:17" s="9" customFormat="1" ht="15.75" customHeight="1">
      <c r="A67" s="23"/>
      <c r="B67" s="90"/>
      <c r="C67" s="69"/>
      <c r="D67" s="69"/>
      <c r="E67" s="308"/>
      <c r="F67" s="69"/>
      <c r="G67" s="128"/>
      <c r="H67" s="22"/>
      <c r="I67" s="30"/>
      <c r="J67" s="26"/>
      <c r="M67" s="34"/>
      <c r="N67" s="34"/>
      <c r="O67" s="34"/>
      <c r="Q67" s="107"/>
    </row>
    <row r="68" spans="1:17" s="9" customFormat="1" ht="15.75" customHeight="1">
      <c r="A68" s="10"/>
      <c r="B68" s="90" t="s">
        <v>41</v>
      </c>
      <c r="C68" s="283">
        <v>5</v>
      </c>
      <c r="D68" s="62"/>
      <c r="E68" s="307"/>
      <c r="F68" s="100"/>
      <c r="G68" s="282"/>
      <c r="H68" s="100"/>
      <c r="I68" s="30"/>
      <c r="J68" s="26"/>
      <c r="M68" s="34"/>
      <c r="N68" s="34"/>
      <c r="O68" s="34"/>
      <c r="Q68" s="105"/>
    </row>
    <row r="69" spans="1:17" s="9" customFormat="1" ht="15.75" customHeight="1">
      <c r="A69" s="10"/>
      <c r="B69" s="61"/>
      <c r="C69" s="62"/>
      <c r="D69" s="62"/>
      <c r="E69" s="306"/>
      <c r="F69" s="62"/>
      <c r="G69" s="124"/>
      <c r="H69" s="62"/>
      <c r="I69" s="30"/>
      <c r="J69" s="26"/>
      <c r="M69" s="34"/>
      <c r="N69" s="34"/>
      <c r="O69" s="34"/>
      <c r="Q69" s="105"/>
    </row>
    <row r="70" spans="1:17" s="9" customFormat="1" ht="89.25" customHeight="1">
      <c r="A70" s="15" t="s">
        <v>73</v>
      </c>
      <c r="B70" s="61" t="s">
        <v>141</v>
      </c>
      <c r="C70" s="62"/>
      <c r="D70" s="62"/>
      <c r="E70" s="306"/>
      <c r="F70" s="62"/>
      <c r="G70" s="124"/>
      <c r="I70" s="30"/>
      <c r="J70" s="26"/>
      <c r="M70" s="34"/>
      <c r="N70" s="34"/>
      <c r="O70" s="34"/>
      <c r="Q70" s="105"/>
    </row>
    <row r="71" spans="1:17" s="9" customFormat="1" ht="15.75" customHeight="1">
      <c r="A71" s="23"/>
      <c r="B71" s="61"/>
      <c r="C71" s="69"/>
      <c r="D71" s="69"/>
      <c r="E71" s="308"/>
      <c r="F71" s="69"/>
      <c r="G71" s="128"/>
      <c r="H71" s="22"/>
      <c r="I71" s="30"/>
      <c r="J71" s="26"/>
      <c r="M71" s="34"/>
      <c r="N71" s="34"/>
      <c r="O71" s="34"/>
      <c r="Q71" s="107"/>
    </row>
    <row r="72" spans="1:17" s="9" customFormat="1" ht="15.75" customHeight="1">
      <c r="A72" s="10"/>
      <c r="B72" s="61" t="s">
        <v>23</v>
      </c>
      <c r="C72" s="283">
        <v>1</v>
      </c>
      <c r="D72" s="62"/>
      <c r="E72" s="307"/>
      <c r="F72" s="100"/>
      <c r="G72" s="282"/>
      <c r="H72" s="100"/>
      <c r="I72" s="30"/>
      <c r="J72" s="26"/>
      <c r="M72" s="34"/>
      <c r="N72" s="34"/>
      <c r="O72" s="34"/>
      <c r="Q72" s="105"/>
    </row>
    <row r="73" spans="1:17" s="9" customFormat="1" ht="15.75" customHeight="1">
      <c r="A73" s="10"/>
      <c r="B73" s="61"/>
      <c r="C73" s="62"/>
      <c r="D73" s="62"/>
      <c r="E73" s="306"/>
      <c r="F73" s="62"/>
      <c r="G73" s="124"/>
      <c r="H73" s="62"/>
      <c r="I73" s="30"/>
      <c r="J73" s="26"/>
      <c r="M73" s="34"/>
      <c r="N73" s="34"/>
      <c r="O73" s="34"/>
      <c r="Q73" s="105"/>
    </row>
    <row r="74" spans="1:17" s="9" customFormat="1" ht="33.75" customHeight="1">
      <c r="A74" s="15" t="s">
        <v>74</v>
      </c>
      <c r="B74" s="61" t="s">
        <v>10</v>
      </c>
      <c r="C74" s="62"/>
      <c r="D74" s="62"/>
      <c r="E74" s="306"/>
      <c r="F74" s="62"/>
      <c r="G74" s="124"/>
      <c r="I74" s="30"/>
      <c r="J74" s="26"/>
      <c r="M74" s="34"/>
      <c r="N74" s="34"/>
      <c r="O74" s="34"/>
      <c r="Q74" s="105"/>
    </row>
    <row r="75" spans="1:17" s="9" customFormat="1" ht="15.75" customHeight="1">
      <c r="A75" s="23"/>
      <c r="B75" s="61"/>
      <c r="C75" s="69"/>
      <c r="D75" s="69"/>
      <c r="E75" s="308"/>
      <c r="F75" s="69"/>
      <c r="G75" s="128"/>
      <c r="H75" s="22"/>
      <c r="I75" s="30"/>
      <c r="J75" s="26"/>
      <c r="M75" s="34"/>
      <c r="N75" s="34"/>
      <c r="O75" s="34"/>
      <c r="Q75" s="107"/>
    </row>
    <row r="76" spans="1:17" s="9" customFormat="1" ht="15.75" customHeight="1">
      <c r="A76" s="10"/>
      <c r="B76" s="61" t="s">
        <v>23</v>
      </c>
      <c r="C76" s="283">
        <v>1</v>
      </c>
      <c r="D76" s="62"/>
      <c r="E76" s="307"/>
      <c r="F76" s="100"/>
      <c r="G76" s="282"/>
      <c r="H76" s="100"/>
      <c r="I76" s="30"/>
      <c r="J76" s="26"/>
      <c r="M76" s="34"/>
      <c r="N76" s="34"/>
      <c r="O76" s="34"/>
      <c r="Q76" s="105"/>
    </row>
    <row r="77" spans="1:17" s="9" customFormat="1" ht="15.75" customHeight="1">
      <c r="A77" s="10"/>
      <c r="B77" s="61"/>
      <c r="C77" s="62"/>
      <c r="D77" s="62"/>
      <c r="E77" s="306"/>
      <c r="F77" s="62"/>
      <c r="G77" s="124"/>
      <c r="I77" s="30"/>
      <c r="J77" s="26"/>
      <c r="M77" s="34"/>
      <c r="N77" s="34"/>
      <c r="O77" s="34"/>
      <c r="Q77" s="105"/>
    </row>
    <row r="78" spans="1:17" s="9" customFormat="1" ht="31.5">
      <c r="A78" s="14"/>
      <c r="B78" s="70" t="s">
        <v>43</v>
      </c>
      <c r="C78" s="58"/>
      <c r="D78" s="58"/>
      <c r="E78" s="311"/>
      <c r="F78" s="58"/>
      <c r="G78" s="278"/>
      <c r="H78" s="58"/>
      <c r="I78" s="144"/>
      <c r="J78" s="26"/>
      <c r="M78" s="34"/>
      <c r="N78" s="34"/>
      <c r="O78" s="34"/>
      <c r="Q78" s="103"/>
    </row>
    <row r="79" spans="1:17" s="9" customFormat="1" ht="15.75">
      <c r="A79" s="14"/>
      <c r="B79" s="70"/>
      <c r="C79" s="58"/>
      <c r="D79" s="58"/>
      <c r="E79" s="311"/>
      <c r="F79" s="58"/>
      <c r="G79" s="123"/>
      <c r="H79" s="58"/>
      <c r="I79" s="30"/>
      <c r="J79" s="26"/>
      <c r="M79" s="34"/>
      <c r="N79" s="34"/>
      <c r="O79" s="34"/>
      <c r="Q79" s="103"/>
    </row>
    <row r="80" spans="1:17" s="9" customFormat="1" ht="15.75">
      <c r="A80" s="14" t="s">
        <v>32</v>
      </c>
      <c r="B80" s="11" t="s">
        <v>17</v>
      </c>
      <c r="C80" s="55"/>
      <c r="E80" s="312"/>
      <c r="G80" s="122"/>
      <c r="I80" s="30"/>
      <c r="J80" s="26"/>
      <c r="M80" s="34"/>
      <c r="N80" s="34"/>
      <c r="O80" s="34"/>
      <c r="Q80" s="114"/>
    </row>
    <row r="81" spans="2:8" ht="15.75">
      <c r="B81" s="61"/>
      <c r="E81" s="306"/>
      <c r="H81" s="71"/>
    </row>
    <row r="82" spans="1:10" ht="69" customHeight="1">
      <c r="A82" s="48" t="s">
        <v>34</v>
      </c>
      <c r="B82" s="61" t="s">
        <v>139</v>
      </c>
      <c r="E82" s="306"/>
      <c r="H82" s="71"/>
      <c r="J82" s="61"/>
    </row>
    <row r="83" spans="2:8" ht="15.75">
      <c r="B83" s="61"/>
      <c r="E83" s="306"/>
      <c r="H83" s="71"/>
    </row>
    <row r="84" spans="2:8" ht="15.75">
      <c r="B84" s="61" t="s">
        <v>25</v>
      </c>
      <c r="C84" s="283">
        <f>16.38/0.09</f>
        <v>182</v>
      </c>
      <c r="E84" s="307"/>
      <c r="F84" s="100"/>
      <c r="G84" s="282"/>
      <c r="H84" s="100"/>
    </row>
    <row r="85" spans="2:8" ht="15.75">
      <c r="B85" s="61"/>
      <c r="E85" s="306"/>
      <c r="H85" s="71"/>
    </row>
    <row r="86" spans="2:8" ht="15.75">
      <c r="B86" s="61"/>
      <c r="C86" s="276" t="s">
        <v>176</v>
      </c>
      <c r="D86" s="272"/>
      <c r="E86" s="310" t="s">
        <v>177</v>
      </c>
      <c r="F86" s="272"/>
      <c r="G86" s="277" t="s">
        <v>170</v>
      </c>
      <c r="H86" s="71"/>
    </row>
    <row r="87" spans="1:8" ht="69" customHeight="1">
      <c r="A87" s="48" t="s">
        <v>36</v>
      </c>
      <c r="B87" s="61" t="s">
        <v>90</v>
      </c>
      <c r="E87" s="306"/>
      <c r="H87" s="71"/>
    </row>
    <row r="88" spans="2:8" ht="15.75">
      <c r="B88" s="61"/>
      <c r="E88" s="306"/>
      <c r="H88" s="71"/>
    </row>
    <row r="89" spans="2:8" ht="25.5">
      <c r="B89" s="61" t="s">
        <v>147</v>
      </c>
      <c r="E89" s="306"/>
      <c r="H89" s="71"/>
    </row>
    <row r="90" spans="2:8" ht="15.75">
      <c r="B90" s="61" t="s">
        <v>20</v>
      </c>
      <c r="C90" s="283">
        <f>438.24*0.8</f>
        <v>350.59200000000004</v>
      </c>
      <c r="E90" s="305"/>
      <c r="F90" s="100"/>
      <c r="G90" s="282"/>
      <c r="H90" s="100"/>
    </row>
    <row r="91" spans="2:10" ht="15.75">
      <c r="B91" s="61"/>
      <c r="E91" s="306"/>
      <c r="H91" s="62"/>
      <c r="J91" s="52"/>
    </row>
    <row r="92" spans="2:8" ht="15.75">
      <c r="B92" s="61" t="s">
        <v>148</v>
      </c>
      <c r="E92" s="306"/>
      <c r="H92" s="71"/>
    </row>
    <row r="93" spans="2:8" ht="15.75">
      <c r="B93" s="61" t="s">
        <v>20</v>
      </c>
      <c r="C93" s="283">
        <f>438.24*0.2</f>
        <v>87.64800000000001</v>
      </c>
      <c r="E93" s="307"/>
      <c r="F93" s="100"/>
      <c r="G93" s="282"/>
      <c r="H93" s="100"/>
    </row>
    <row r="94" spans="2:8" ht="15.75">
      <c r="B94" s="61"/>
      <c r="E94" s="306"/>
      <c r="H94" s="71"/>
    </row>
    <row r="95" spans="1:8" ht="67.5" customHeight="1">
      <c r="A95" s="48" t="s">
        <v>37</v>
      </c>
      <c r="B95" s="61" t="s">
        <v>91</v>
      </c>
      <c r="E95" s="306"/>
      <c r="H95" s="71"/>
    </row>
    <row r="96" spans="2:8" ht="15.75">
      <c r="B96" s="61"/>
      <c r="E96" s="306"/>
      <c r="H96" s="71"/>
    </row>
    <row r="97" spans="2:8" ht="25.5">
      <c r="B97" s="61" t="s">
        <v>147</v>
      </c>
      <c r="E97" s="306"/>
      <c r="H97" s="71"/>
    </row>
    <row r="98" spans="2:8" ht="15.75">
      <c r="B98" s="61" t="s">
        <v>20</v>
      </c>
      <c r="C98" s="283">
        <f>9.27*0.8</f>
        <v>7.416</v>
      </c>
      <c r="E98" s="313"/>
      <c r="F98" s="100"/>
      <c r="G98" s="282"/>
      <c r="H98" s="100"/>
    </row>
    <row r="99" spans="2:10" ht="15.75">
      <c r="B99" s="61"/>
      <c r="E99" s="306"/>
      <c r="H99" s="62"/>
      <c r="J99" s="52"/>
    </row>
    <row r="100" spans="2:8" ht="15.75">
      <c r="B100" s="61" t="s">
        <v>148</v>
      </c>
      <c r="E100" s="306"/>
      <c r="H100" s="71"/>
    </row>
    <row r="101" spans="2:8" ht="15.75">
      <c r="B101" s="61" t="s">
        <v>20</v>
      </c>
      <c r="C101" s="283">
        <f>9.27*0.2</f>
        <v>1.854</v>
      </c>
      <c r="E101" s="305"/>
      <c r="F101" s="100"/>
      <c r="G101" s="282"/>
      <c r="H101" s="100"/>
    </row>
    <row r="102" spans="1:17" s="80" customFormat="1" ht="15.75">
      <c r="A102" s="81"/>
      <c r="B102" s="82"/>
      <c r="C102" s="76"/>
      <c r="D102" s="76"/>
      <c r="E102" s="306"/>
      <c r="F102" s="76"/>
      <c r="G102" s="124"/>
      <c r="H102" s="77"/>
      <c r="Q102" s="110"/>
    </row>
    <row r="103" spans="1:17" s="74" customFormat="1" ht="42" customHeight="1">
      <c r="A103" s="48" t="s">
        <v>45</v>
      </c>
      <c r="B103" s="61" t="s">
        <v>38</v>
      </c>
      <c r="C103" s="62"/>
      <c r="D103" s="62"/>
      <c r="E103" s="306"/>
      <c r="F103" s="62"/>
      <c r="G103" s="124"/>
      <c r="H103" s="71"/>
      <c r="I103" s="72"/>
      <c r="J103" s="73"/>
      <c r="M103" s="75"/>
      <c r="N103" s="75"/>
      <c r="O103" s="75"/>
      <c r="Q103" s="105"/>
    </row>
    <row r="104" spans="2:17" ht="15.75">
      <c r="B104" s="61"/>
      <c r="C104" s="69"/>
      <c r="D104" s="69"/>
      <c r="E104" s="306"/>
      <c r="F104" s="69"/>
      <c r="G104" s="128"/>
      <c r="H104" s="74"/>
      <c r="Q104" s="107"/>
    </row>
    <row r="105" spans="2:8" ht="15.75">
      <c r="B105" s="61" t="s">
        <v>25</v>
      </c>
      <c r="C105" s="283">
        <f>C41*0.75</f>
        <v>130.5</v>
      </c>
      <c r="E105" s="307"/>
      <c r="G105" s="282"/>
      <c r="H105" s="62"/>
    </row>
    <row r="106" spans="2:8" ht="15.75">
      <c r="B106" s="61"/>
      <c r="E106" s="306"/>
      <c r="H106" s="71"/>
    </row>
    <row r="107" spans="1:17" s="74" customFormat="1" ht="147.75" customHeight="1">
      <c r="A107" s="48" t="s">
        <v>46</v>
      </c>
      <c r="B107" s="61" t="s">
        <v>92</v>
      </c>
      <c r="C107" s="62"/>
      <c r="D107" s="62"/>
      <c r="E107" s="306"/>
      <c r="F107" s="62"/>
      <c r="G107" s="124"/>
      <c r="H107" s="71"/>
      <c r="I107" s="72"/>
      <c r="J107" s="73"/>
      <c r="M107" s="75"/>
      <c r="N107" s="75"/>
      <c r="O107" s="75"/>
      <c r="Q107" s="105"/>
    </row>
    <row r="108" spans="1:17" ht="15.75">
      <c r="A108" s="83"/>
      <c r="B108" s="61"/>
      <c r="C108" s="69"/>
      <c r="D108" s="69"/>
      <c r="E108" s="306"/>
      <c r="F108" s="69"/>
      <c r="G108" s="128"/>
      <c r="H108" s="74"/>
      <c r="Q108" s="107"/>
    </row>
    <row r="109" spans="2:8" ht="15.75">
      <c r="B109" s="61" t="s">
        <v>20</v>
      </c>
      <c r="C109" s="283">
        <v>25</v>
      </c>
      <c r="E109" s="307"/>
      <c r="G109" s="282"/>
      <c r="H109" s="62"/>
    </row>
    <row r="110" spans="2:8" ht="15.75">
      <c r="B110" s="61"/>
      <c r="C110" s="276" t="s">
        <v>176</v>
      </c>
      <c r="D110" s="272"/>
      <c r="E110" s="310" t="s">
        <v>177</v>
      </c>
      <c r="F110" s="272"/>
      <c r="G110" s="277" t="s">
        <v>170</v>
      </c>
      <c r="H110" s="71"/>
    </row>
    <row r="111" spans="1:17" s="74" customFormat="1" ht="120" customHeight="1">
      <c r="A111" s="48" t="s">
        <v>47</v>
      </c>
      <c r="B111" s="61" t="s">
        <v>138</v>
      </c>
      <c r="C111" s="62"/>
      <c r="D111" s="62"/>
      <c r="E111" s="306"/>
      <c r="F111" s="62"/>
      <c r="G111" s="124"/>
      <c r="H111" s="71"/>
      <c r="I111" s="72"/>
      <c r="J111" s="73"/>
      <c r="M111" s="75"/>
      <c r="N111" s="75"/>
      <c r="O111" s="75"/>
      <c r="Q111" s="105"/>
    </row>
    <row r="112" spans="1:17" ht="15.75">
      <c r="A112" s="83"/>
      <c r="B112" s="61"/>
      <c r="C112" s="69"/>
      <c r="D112" s="69"/>
      <c r="E112" s="306"/>
      <c r="F112" s="69"/>
      <c r="G112" s="128"/>
      <c r="H112" s="74"/>
      <c r="Q112" s="107"/>
    </row>
    <row r="113" spans="2:8" ht="15.75">
      <c r="B113" s="61" t="s">
        <v>20</v>
      </c>
      <c r="C113" s="283">
        <v>85.85</v>
      </c>
      <c r="E113" s="307"/>
      <c r="G113" s="282"/>
      <c r="H113" s="62"/>
    </row>
    <row r="114" spans="2:8" ht="15.75">
      <c r="B114" s="61"/>
      <c r="E114" s="306"/>
      <c r="H114" s="71"/>
    </row>
    <row r="115" spans="1:17" ht="96" customHeight="1">
      <c r="A115" s="89" t="s">
        <v>48</v>
      </c>
      <c r="B115" s="90" t="s">
        <v>93</v>
      </c>
      <c r="C115" s="91"/>
      <c r="D115" s="91"/>
      <c r="E115" s="306"/>
      <c r="H115" s="71"/>
      <c r="Q115" s="108"/>
    </row>
    <row r="116" spans="1:17" ht="15.75">
      <c r="A116" s="92"/>
      <c r="B116" s="90"/>
      <c r="C116" s="91"/>
      <c r="D116" s="91"/>
      <c r="E116" s="306"/>
      <c r="H116" s="71"/>
      <c r="Q116" s="108"/>
    </row>
    <row r="117" spans="1:17" ht="15.75">
      <c r="A117" s="89"/>
      <c r="B117" s="90" t="s">
        <v>20</v>
      </c>
      <c r="C117" s="285">
        <f>257.65*1</f>
        <v>257.65</v>
      </c>
      <c r="D117" s="91"/>
      <c r="E117" s="307"/>
      <c r="G117" s="282"/>
      <c r="H117" s="62"/>
      <c r="Q117" s="108"/>
    </row>
    <row r="118" spans="1:17" ht="15.75">
      <c r="A118" s="89"/>
      <c r="B118" s="90"/>
      <c r="C118" s="91"/>
      <c r="D118" s="91"/>
      <c r="E118" s="306"/>
      <c r="H118" s="71"/>
      <c r="I118" s="51"/>
      <c r="J118" s="51"/>
      <c r="M118" s="51"/>
      <c r="N118" s="51"/>
      <c r="O118" s="51"/>
      <c r="Q118" s="108"/>
    </row>
    <row r="119" spans="1:11" ht="114.75">
      <c r="A119" s="48" t="s">
        <v>50</v>
      </c>
      <c r="B119" s="61" t="s">
        <v>183</v>
      </c>
      <c r="E119" s="306"/>
      <c r="H119" s="71"/>
      <c r="K119" s="61"/>
    </row>
    <row r="120" spans="1:8" ht="15.75">
      <c r="A120" s="83"/>
      <c r="B120" s="61"/>
      <c r="E120" s="306"/>
      <c r="H120" s="71"/>
    </row>
    <row r="121" spans="2:8" ht="15.75">
      <c r="B121" s="61" t="s">
        <v>20</v>
      </c>
      <c r="C121" s="283">
        <v>69.6</v>
      </c>
      <c r="E121" s="307"/>
      <c r="G121" s="282"/>
      <c r="H121" s="62"/>
    </row>
    <row r="122" spans="2:8" ht="15.75">
      <c r="B122" s="61"/>
      <c r="C122" s="276" t="s">
        <v>176</v>
      </c>
      <c r="D122" s="272"/>
      <c r="E122" s="310" t="s">
        <v>177</v>
      </c>
      <c r="F122" s="272"/>
      <c r="G122" s="277" t="s">
        <v>170</v>
      </c>
      <c r="H122" s="71"/>
    </row>
    <row r="123" spans="1:8" ht="330" customHeight="1">
      <c r="A123" s="48" t="s">
        <v>51</v>
      </c>
      <c r="B123" s="19" t="s">
        <v>174</v>
      </c>
      <c r="E123" s="306"/>
      <c r="H123" s="71"/>
    </row>
    <row r="124" spans="1:8" ht="15.75">
      <c r="A124" s="83"/>
      <c r="B124" s="84"/>
      <c r="E124" s="306"/>
      <c r="H124" s="71"/>
    </row>
    <row r="125" spans="2:8" ht="15.75">
      <c r="B125" s="61" t="s">
        <v>25</v>
      </c>
      <c r="C125" s="283">
        <f>C84</f>
        <v>182</v>
      </c>
      <c r="E125" s="305"/>
      <c r="G125" s="282"/>
      <c r="H125" s="62"/>
    </row>
    <row r="126" spans="2:8" ht="15.75">
      <c r="B126" s="61"/>
      <c r="E126" s="306"/>
      <c r="H126" s="71"/>
    </row>
    <row r="127" spans="1:8" ht="116.25">
      <c r="A127" s="48" t="s">
        <v>57</v>
      </c>
      <c r="B127" s="61" t="s">
        <v>98</v>
      </c>
      <c r="E127" s="306"/>
      <c r="H127" s="71"/>
    </row>
    <row r="128" spans="2:8" ht="15.75">
      <c r="B128" s="61"/>
      <c r="E128" s="306"/>
      <c r="H128" s="71"/>
    </row>
    <row r="129" spans="2:8" ht="15.75">
      <c r="B129" s="61" t="s">
        <v>20</v>
      </c>
      <c r="C129" s="283">
        <f>(447.51)*1.3</f>
        <v>581.763</v>
      </c>
      <c r="E129" s="307"/>
      <c r="F129" s="289"/>
      <c r="G129" s="282"/>
      <c r="H129" s="62"/>
    </row>
    <row r="130" spans="2:8" ht="15.75">
      <c r="B130" s="61"/>
      <c r="E130" s="306"/>
      <c r="H130" s="71"/>
    </row>
    <row r="131" spans="2:8" ht="15.75">
      <c r="B131" s="61"/>
      <c r="C131" s="276" t="s">
        <v>176</v>
      </c>
      <c r="D131" s="272"/>
      <c r="E131" s="310" t="s">
        <v>177</v>
      </c>
      <c r="F131" s="272"/>
      <c r="G131" s="277" t="s">
        <v>170</v>
      </c>
      <c r="H131" s="71"/>
    </row>
    <row r="132" spans="1:8" ht="55.5" customHeight="1">
      <c r="A132" s="48" t="s">
        <v>64</v>
      </c>
      <c r="B132" s="61" t="s">
        <v>99</v>
      </c>
      <c r="E132" s="306"/>
      <c r="H132" s="71"/>
    </row>
    <row r="133" spans="2:8" ht="15.75">
      <c r="B133" s="61"/>
      <c r="E133" s="306"/>
      <c r="H133" s="71"/>
    </row>
    <row r="134" spans="2:8" ht="15.75">
      <c r="B134" s="61" t="s">
        <v>41</v>
      </c>
      <c r="C134" s="283">
        <v>2</v>
      </c>
      <c r="E134" s="307"/>
      <c r="G134" s="282"/>
      <c r="H134" s="62"/>
    </row>
    <row r="135" spans="2:8" ht="15.75">
      <c r="B135" s="61"/>
      <c r="E135" s="306"/>
      <c r="H135" s="71"/>
    </row>
    <row r="136" spans="1:17" s="74" customFormat="1" ht="63.75">
      <c r="A136" s="48" t="s">
        <v>65</v>
      </c>
      <c r="B136" s="61" t="s">
        <v>7</v>
      </c>
      <c r="C136" s="62"/>
      <c r="D136" s="62"/>
      <c r="E136" s="306"/>
      <c r="F136" s="62"/>
      <c r="G136" s="124"/>
      <c r="H136" s="71"/>
      <c r="I136" s="72"/>
      <c r="J136" s="73"/>
      <c r="M136" s="75"/>
      <c r="N136" s="75"/>
      <c r="O136" s="75"/>
      <c r="Q136" s="105"/>
    </row>
    <row r="137" spans="2:17" ht="15.75">
      <c r="B137" s="61"/>
      <c r="C137" s="69"/>
      <c r="D137" s="69"/>
      <c r="E137" s="308"/>
      <c r="F137" s="69"/>
      <c r="G137" s="128"/>
      <c r="H137" s="74"/>
      <c r="Q137" s="107"/>
    </row>
    <row r="138" spans="2:8" ht="15.75">
      <c r="B138" s="61" t="s">
        <v>39</v>
      </c>
      <c r="E138" s="306"/>
      <c r="G138" s="282"/>
      <c r="H138" s="62"/>
    </row>
    <row r="139" spans="2:8" ht="15.75">
      <c r="B139" s="61"/>
      <c r="E139" s="306"/>
      <c r="H139" s="71"/>
    </row>
    <row r="140" spans="1:17" s="9" customFormat="1" ht="15.75">
      <c r="A140" s="48"/>
      <c r="B140" s="70" t="s">
        <v>21</v>
      </c>
      <c r="C140" s="66"/>
      <c r="D140" s="66"/>
      <c r="E140" s="314"/>
      <c r="F140" s="66"/>
      <c r="G140" s="278"/>
      <c r="H140" s="58"/>
      <c r="I140" s="30"/>
      <c r="J140" s="26"/>
      <c r="M140" s="34"/>
      <c r="N140" s="34"/>
      <c r="O140" s="34"/>
      <c r="Q140" s="106"/>
    </row>
    <row r="141" spans="1:17" ht="15.75" customHeight="1">
      <c r="A141" s="56"/>
      <c r="B141" s="11"/>
      <c r="C141" s="66"/>
      <c r="D141" s="66"/>
      <c r="E141" s="314"/>
      <c r="F141" s="66"/>
      <c r="G141" s="123"/>
      <c r="Q141" s="106"/>
    </row>
    <row r="142" spans="1:17" s="152" customFormat="1" ht="15.75">
      <c r="A142" s="154" t="s">
        <v>42</v>
      </c>
      <c r="B142" s="155" t="s">
        <v>18</v>
      </c>
      <c r="C142" s="156"/>
      <c r="D142" s="98"/>
      <c r="E142" s="315"/>
      <c r="F142" s="98"/>
      <c r="G142" s="157"/>
      <c r="H142" s="98"/>
      <c r="I142" s="158"/>
      <c r="J142" s="159"/>
      <c r="M142" s="160"/>
      <c r="N142" s="160"/>
      <c r="O142" s="160"/>
      <c r="Q142" s="161"/>
    </row>
    <row r="143" spans="1:17" ht="15.75">
      <c r="A143" s="14"/>
      <c r="B143" s="11"/>
      <c r="C143" s="55"/>
      <c r="D143" s="9"/>
      <c r="E143" s="312"/>
      <c r="F143" s="9"/>
      <c r="G143" s="122"/>
      <c r="H143" s="9"/>
      <c r="Q143" s="114"/>
    </row>
    <row r="144" spans="1:8" ht="43.5" customHeight="1">
      <c r="A144" s="48" t="s">
        <v>114</v>
      </c>
      <c r="B144" s="85" t="s">
        <v>100</v>
      </c>
      <c r="E144" s="306"/>
      <c r="H144" s="71"/>
    </row>
    <row r="145" spans="2:8" ht="15.75">
      <c r="B145" s="61"/>
      <c r="E145" s="306"/>
      <c r="H145" s="71"/>
    </row>
    <row r="146" spans="2:8" ht="15.75">
      <c r="B146" s="61" t="s">
        <v>22</v>
      </c>
      <c r="C146" s="283">
        <v>173</v>
      </c>
      <c r="E146" s="316"/>
      <c r="G146" s="282"/>
      <c r="H146" s="62"/>
    </row>
    <row r="147" spans="2:8" ht="15.75">
      <c r="B147" s="61"/>
      <c r="C147" s="147"/>
      <c r="E147" s="306"/>
      <c r="H147" s="62"/>
    </row>
    <row r="148" spans="1:8" ht="97.5" customHeight="1">
      <c r="A148" s="48" t="s">
        <v>80</v>
      </c>
      <c r="B148" s="85" t="s">
        <v>101</v>
      </c>
      <c r="E148" s="306"/>
      <c r="H148" s="71"/>
    </row>
    <row r="149" spans="2:8" ht="15.75">
      <c r="B149" s="61"/>
      <c r="E149" s="306"/>
      <c r="H149" s="71"/>
    </row>
    <row r="150" spans="2:8" ht="15.75">
      <c r="B150" s="61" t="s">
        <v>22</v>
      </c>
      <c r="C150" s="283">
        <v>173</v>
      </c>
      <c r="E150" s="317"/>
      <c r="G150" s="282"/>
      <c r="H150" s="62"/>
    </row>
    <row r="151" spans="1:17" s="146" customFormat="1" ht="15.75">
      <c r="A151" s="48"/>
      <c r="B151" s="61"/>
      <c r="C151" s="153"/>
      <c r="D151" s="62"/>
      <c r="E151" s="318"/>
      <c r="F151" s="62"/>
      <c r="G151" s="124"/>
      <c r="H151" s="62"/>
      <c r="Q151" s="118"/>
    </row>
    <row r="152" spans="1:17" s="146" customFormat="1" ht="114" customHeight="1">
      <c r="A152" s="48" t="s">
        <v>103</v>
      </c>
      <c r="B152" s="12" t="s">
        <v>196</v>
      </c>
      <c r="C152" s="62"/>
      <c r="D152" s="62"/>
      <c r="E152" s="306"/>
      <c r="F152" s="62"/>
      <c r="G152" s="124"/>
      <c r="H152" s="162"/>
      <c r="K152" s="12"/>
      <c r="Q152" s="105"/>
    </row>
    <row r="153" spans="1:17" s="146" customFormat="1" ht="15.75">
      <c r="A153" s="48"/>
      <c r="B153" s="12"/>
      <c r="C153" s="62"/>
      <c r="D153" s="62"/>
      <c r="E153" s="306"/>
      <c r="F153" s="62"/>
      <c r="G153" s="124"/>
      <c r="H153" s="162"/>
      <c r="K153" s="12"/>
      <c r="Q153" s="105"/>
    </row>
    <row r="154" spans="1:17" s="146" customFormat="1" ht="15.75" customHeight="1">
      <c r="A154" s="48"/>
      <c r="B154" s="61" t="s">
        <v>128</v>
      </c>
      <c r="C154" s="286">
        <v>1</v>
      </c>
      <c r="D154" s="62"/>
      <c r="E154" s="316"/>
      <c r="F154" s="62"/>
      <c r="G154" s="282"/>
      <c r="H154" s="62"/>
      <c r="Q154" s="118"/>
    </row>
    <row r="155" spans="1:17" s="146" customFormat="1" ht="15.75">
      <c r="A155" s="48"/>
      <c r="B155" s="61" t="s">
        <v>123</v>
      </c>
      <c r="C155" s="286">
        <v>4</v>
      </c>
      <c r="D155" s="62"/>
      <c r="E155" s="316"/>
      <c r="F155" s="62"/>
      <c r="G155" s="282"/>
      <c r="H155" s="62"/>
      <c r="Q155" s="118"/>
    </row>
    <row r="156" spans="1:17" s="146" customFormat="1" ht="15.75">
      <c r="A156" s="48"/>
      <c r="B156" s="61"/>
      <c r="C156" s="153"/>
      <c r="D156" s="62"/>
      <c r="E156" s="318"/>
      <c r="F156" s="62"/>
      <c r="G156" s="124"/>
      <c r="H156" s="62"/>
      <c r="Q156" s="118"/>
    </row>
    <row r="157" spans="1:17" s="146" customFormat="1" ht="15.75">
      <c r="A157" s="48"/>
      <c r="B157" s="61"/>
      <c r="C157" s="276" t="s">
        <v>176</v>
      </c>
      <c r="D157" s="272"/>
      <c r="E157" s="310" t="s">
        <v>177</v>
      </c>
      <c r="F157" s="272"/>
      <c r="G157" s="277" t="s">
        <v>170</v>
      </c>
      <c r="H157" s="62"/>
      <c r="Q157" s="118"/>
    </row>
    <row r="158" spans="1:17" s="146" customFormat="1" ht="165.75">
      <c r="A158" s="48" t="s">
        <v>81</v>
      </c>
      <c r="B158" s="12" t="s">
        <v>195</v>
      </c>
      <c r="C158" s="62"/>
      <c r="D158" s="62"/>
      <c r="E158" s="306"/>
      <c r="F158" s="62"/>
      <c r="G158" s="124"/>
      <c r="H158" s="162"/>
      <c r="K158" s="12"/>
      <c r="Q158" s="105"/>
    </row>
    <row r="159" spans="1:17" s="146" customFormat="1" ht="15.75">
      <c r="A159" s="48"/>
      <c r="B159" s="61"/>
      <c r="C159" s="62"/>
      <c r="D159" s="62"/>
      <c r="E159" s="306"/>
      <c r="F159" s="62"/>
      <c r="G159" s="124"/>
      <c r="H159" s="162"/>
      <c r="Q159" s="105"/>
    </row>
    <row r="160" spans="1:17" s="146" customFormat="1" ht="15.75">
      <c r="A160" s="48"/>
      <c r="B160" s="61" t="s">
        <v>127</v>
      </c>
      <c r="C160" s="286">
        <f>C154</f>
        <v>1</v>
      </c>
      <c r="D160" s="62"/>
      <c r="E160" s="316"/>
      <c r="F160" s="62"/>
      <c r="G160" s="282"/>
      <c r="H160" s="62"/>
      <c r="Q160" s="118"/>
    </row>
    <row r="161" spans="1:17" s="146" customFormat="1" ht="15.75">
      <c r="A161" s="48"/>
      <c r="B161" s="61" t="s">
        <v>123</v>
      </c>
      <c r="C161" s="286">
        <f>C155</f>
        <v>4</v>
      </c>
      <c r="D161" s="62"/>
      <c r="E161" s="316"/>
      <c r="F161" s="62"/>
      <c r="G161" s="282"/>
      <c r="H161" s="62"/>
      <c r="Q161" s="118"/>
    </row>
    <row r="162" spans="1:17" s="7" customFormat="1" ht="15.75">
      <c r="A162" s="8"/>
      <c r="B162" s="12"/>
      <c r="C162" s="6"/>
      <c r="D162" s="5"/>
      <c r="E162" s="306"/>
      <c r="F162" s="5"/>
      <c r="G162" s="129"/>
      <c r="H162" s="5"/>
      <c r="Q162" s="112"/>
    </row>
    <row r="163" spans="1:17" s="7" customFormat="1" ht="213.75" customHeight="1">
      <c r="A163" s="8" t="s">
        <v>111</v>
      </c>
      <c r="B163" s="163" t="s">
        <v>213</v>
      </c>
      <c r="C163" s="5"/>
      <c r="D163" s="5"/>
      <c r="E163" s="306"/>
      <c r="F163" s="5"/>
      <c r="G163" s="129"/>
      <c r="H163" s="18"/>
      <c r="K163" s="12"/>
      <c r="Q163" s="112"/>
    </row>
    <row r="164" spans="1:17" s="7" customFormat="1" ht="15.75">
      <c r="A164" s="8"/>
      <c r="B164" s="12"/>
      <c r="C164" s="5"/>
      <c r="D164" s="5"/>
      <c r="E164" s="306"/>
      <c r="F164" s="5"/>
      <c r="G164" s="129"/>
      <c r="H164" s="18"/>
      <c r="Q164" s="112"/>
    </row>
    <row r="165" spans="1:17" s="7" customFormat="1" ht="15.75">
      <c r="A165" s="8"/>
      <c r="B165" s="12" t="s">
        <v>23</v>
      </c>
      <c r="C165" s="287">
        <v>2</v>
      </c>
      <c r="D165" s="5"/>
      <c r="E165" s="307"/>
      <c r="F165" s="5"/>
      <c r="G165" s="288"/>
      <c r="H165" s="5"/>
      <c r="J165" s="149"/>
      <c r="Q165" s="112"/>
    </row>
    <row r="166" spans="2:15" ht="15.75">
      <c r="B166" s="61"/>
      <c r="E166" s="306"/>
      <c r="H166" s="71"/>
      <c r="I166" s="51"/>
      <c r="J166" s="51"/>
      <c r="M166" s="51"/>
      <c r="N166" s="51"/>
      <c r="O166" s="51"/>
    </row>
    <row r="167" spans="1:8" ht="40.5" customHeight="1">
      <c r="A167" s="48" t="s">
        <v>1</v>
      </c>
      <c r="B167" s="61" t="s">
        <v>106</v>
      </c>
      <c r="E167" s="306"/>
      <c r="H167" s="71"/>
    </row>
    <row r="168" spans="2:8" ht="15.75">
      <c r="B168" s="61"/>
      <c r="E168" s="306"/>
      <c r="H168" s="71"/>
    </row>
    <row r="169" spans="2:17" ht="15.75">
      <c r="B169" s="61" t="s">
        <v>23</v>
      </c>
      <c r="C169" s="283">
        <v>5</v>
      </c>
      <c r="E169" s="307"/>
      <c r="G169" s="282"/>
      <c r="H169" s="62"/>
      <c r="Q169" s="118"/>
    </row>
    <row r="170" spans="2:17" ht="15.75">
      <c r="B170" s="61"/>
      <c r="E170" s="306"/>
      <c r="H170" s="62"/>
      <c r="Q170" s="118"/>
    </row>
    <row r="171" spans="1:8" ht="30.75" customHeight="1">
      <c r="A171" s="48" t="s">
        <v>107</v>
      </c>
      <c r="B171" s="61" t="s">
        <v>105</v>
      </c>
      <c r="E171" s="306"/>
      <c r="H171" s="71"/>
    </row>
    <row r="172" spans="2:8" ht="15.75">
      <c r="B172" s="61"/>
      <c r="E172" s="306"/>
      <c r="H172" s="58"/>
    </row>
    <row r="173" spans="2:8" ht="15.75">
      <c r="B173" s="61" t="s">
        <v>22</v>
      </c>
      <c r="C173" s="283">
        <v>173</v>
      </c>
      <c r="E173" s="305"/>
      <c r="G173" s="282"/>
      <c r="H173" s="62"/>
    </row>
    <row r="174" spans="2:17" ht="15.75">
      <c r="B174" s="61"/>
      <c r="E174" s="306"/>
      <c r="H174" s="62"/>
      <c r="Q174" s="118"/>
    </row>
    <row r="175" spans="1:8" ht="42.75" customHeight="1">
      <c r="A175" s="48" t="s">
        <v>2</v>
      </c>
      <c r="B175" s="61" t="s">
        <v>104</v>
      </c>
      <c r="E175" s="306"/>
      <c r="H175" s="71"/>
    </row>
    <row r="176" spans="2:8" ht="15.75">
      <c r="B176" s="61"/>
      <c r="E176" s="306"/>
      <c r="H176" s="58"/>
    </row>
    <row r="177" spans="2:8" ht="15.75">
      <c r="B177" s="61" t="s">
        <v>22</v>
      </c>
      <c r="C177" s="283">
        <v>173</v>
      </c>
      <c r="E177" s="305"/>
      <c r="G177" s="282"/>
      <c r="H177" s="62"/>
    </row>
    <row r="178" spans="2:8" ht="15.75">
      <c r="B178" s="61"/>
      <c r="C178" s="276" t="s">
        <v>176</v>
      </c>
      <c r="D178" s="272"/>
      <c r="E178" s="310" t="s">
        <v>177</v>
      </c>
      <c r="F178" s="272"/>
      <c r="G178" s="277" t="s">
        <v>170</v>
      </c>
      <c r="H178" s="62"/>
    </row>
    <row r="179" spans="1:8" ht="22.5" customHeight="1">
      <c r="A179" s="48" t="s">
        <v>112</v>
      </c>
      <c r="B179" s="61" t="s">
        <v>108</v>
      </c>
      <c r="E179" s="306"/>
      <c r="H179" s="71"/>
    </row>
    <row r="180" spans="2:8" ht="15.75">
      <c r="B180" s="61"/>
      <c r="E180" s="306"/>
      <c r="H180" s="58"/>
    </row>
    <row r="181" spans="2:8" ht="15.75">
      <c r="B181" s="61" t="s">
        <v>22</v>
      </c>
      <c r="C181" s="283">
        <v>173</v>
      </c>
      <c r="E181" s="305"/>
      <c r="G181" s="282"/>
      <c r="H181" s="62"/>
    </row>
    <row r="182" spans="2:8" ht="15.75">
      <c r="B182" s="61"/>
      <c r="H182" s="71"/>
    </row>
    <row r="183" spans="1:17" s="74" customFormat="1" ht="63.75">
      <c r="A183" s="48" t="s">
        <v>113</v>
      </c>
      <c r="B183" s="61" t="s">
        <v>9</v>
      </c>
      <c r="C183" s="62"/>
      <c r="D183" s="62"/>
      <c r="E183" s="136"/>
      <c r="F183" s="62"/>
      <c r="G183" s="124"/>
      <c r="H183" s="71"/>
      <c r="I183" s="72"/>
      <c r="J183" s="73"/>
      <c r="M183" s="75"/>
      <c r="N183" s="75"/>
      <c r="O183" s="75"/>
      <c r="Q183" s="105"/>
    </row>
    <row r="184" spans="2:17" ht="15.75">
      <c r="B184" s="61"/>
      <c r="C184" s="69"/>
      <c r="D184" s="69"/>
      <c r="E184" s="139"/>
      <c r="F184" s="69"/>
      <c r="G184" s="128"/>
      <c r="H184" s="74"/>
      <c r="Q184" s="107"/>
    </row>
    <row r="185" spans="2:11" ht="15.75">
      <c r="B185" s="61" t="s">
        <v>39</v>
      </c>
      <c r="G185" s="282"/>
      <c r="H185" s="62"/>
      <c r="J185" s="124"/>
      <c r="K185" s="124"/>
    </row>
    <row r="186" spans="2:8" ht="15.75">
      <c r="B186" s="61"/>
      <c r="H186" s="71"/>
    </row>
    <row r="187" spans="2:17" ht="15.75">
      <c r="B187" s="57" t="s">
        <v>24</v>
      </c>
      <c r="C187" s="66"/>
      <c r="D187" s="66"/>
      <c r="E187" s="137"/>
      <c r="F187" s="66"/>
      <c r="G187" s="278"/>
      <c r="Q187" s="106"/>
    </row>
  </sheetData>
  <sheetProtection selectLockedCells="1"/>
  <mergeCells count="2">
    <mergeCell ref="E22:G22"/>
    <mergeCell ref="E23:G23"/>
  </mergeCells>
  <conditionalFormatting sqref="C185:G187 C41:G61 C64:G85 C90:G109 G14:G17 C134:G155 C123:G130 C113:G121 C161:G177 C179:G181">
    <cfRule type="cellIs" priority="4" dxfId="35" operator="greaterThan" stopIfTrue="1">
      <formula>0</formula>
    </cfRule>
  </conditionalFormatting>
  <printOptions/>
  <pageMargins left="1.1811023622047245" right="0.15748031496062992" top="0.5905511811023623" bottom="0.5905511811023623" header="0.3937007874015748" footer="0.3937007874015748"/>
  <pageSetup firstPageNumber="1" useFirstPageNumber="1" horizontalDpi="600" verticalDpi="600" orientation="portrait" paperSize="9" r:id="rId1"/>
  <headerFooter alignWithMargins="0">
    <oddHeader>&amp;R&amp;"Arial,Navadno"&amp;9KANAL Kr2</oddHeader>
    <oddFooter>&amp;C&amp;"Arial,Navadno"&amp;10&amp;P</oddFooter>
  </headerFooter>
  <rowBreaks count="8" manualBreakCount="8">
    <brk id="33" max="6" man="1"/>
    <brk id="61" max="6" man="1"/>
    <brk id="85" max="6" man="1"/>
    <brk id="109" max="6" man="1"/>
    <brk id="121" max="6" man="1"/>
    <brk id="130" max="6" man="1"/>
    <brk id="155" max="6" man="1"/>
    <brk id="177" max="6" man="1"/>
  </rowBreaks>
</worksheet>
</file>

<file path=xl/worksheets/sheet12.xml><?xml version="1.0" encoding="utf-8"?>
<worksheet xmlns="http://schemas.openxmlformats.org/spreadsheetml/2006/main" xmlns:r="http://schemas.openxmlformats.org/officeDocument/2006/relationships">
  <dimension ref="A1:Q189"/>
  <sheetViews>
    <sheetView view="pageBreakPreview" zoomScale="60" zoomScalePageLayoutView="0" workbookViewId="0" topLeftCell="A19">
      <selection activeCell="E41" sqref="E41:E181"/>
    </sheetView>
  </sheetViews>
  <sheetFormatPr defaultColWidth="8.69921875" defaultRowHeight="15.75"/>
  <cols>
    <col min="1" max="1" width="6.59765625" style="48" customWidth="1"/>
    <col min="2" max="2" width="27.3984375" style="63" customWidth="1"/>
    <col min="3" max="3" width="7.3984375" style="62" customWidth="1"/>
    <col min="4" max="4" width="1.203125" style="62" customWidth="1"/>
    <col min="5" max="5" width="11.19921875" style="136" customWidth="1"/>
    <col min="6" max="6" width="3.3984375" style="62" customWidth="1"/>
    <col min="7" max="7" width="14" style="124" customWidth="1"/>
    <col min="8" max="8" width="3.69921875" style="51" customWidth="1"/>
    <col min="9" max="9" width="14.796875" style="52" customWidth="1"/>
    <col min="10" max="10" width="8.69921875" style="53" customWidth="1"/>
    <col min="11" max="11" width="25.59765625" style="51" customWidth="1"/>
    <col min="12" max="12" width="15.59765625" style="51" customWidth="1"/>
    <col min="13" max="15" width="8.69921875" style="54" customWidth="1"/>
    <col min="16" max="16" width="8.69921875" style="51" customWidth="1"/>
    <col min="17" max="17" width="11.19921875" style="105" customWidth="1"/>
    <col min="18" max="16384" width="8.69921875" style="51" customWidth="1"/>
  </cols>
  <sheetData>
    <row r="1" spans="1:17" s="97" customFormat="1" ht="15.75" customHeight="1">
      <c r="A1" s="39"/>
      <c r="B1" s="40" t="s">
        <v>11</v>
      </c>
      <c r="C1" s="1" t="s">
        <v>129</v>
      </c>
      <c r="D1" s="38"/>
      <c r="E1" s="38"/>
      <c r="F1" s="2"/>
      <c r="G1" s="119"/>
      <c r="H1" s="96"/>
      <c r="Q1" s="113"/>
    </row>
    <row r="2" spans="1:17" s="97" customFormat="1" ht="15.75" customHeight="1">
      <c r="A2" s="39"/>
      <c r="B2" s="40"/>
      <c r="C2" s="1" t="s">
        <v>130</v>
      </c>
      <c r="D2" s="38"/>
      <c r="E2" s="38"/>
      <c r="F2" s="2"/>
      <c r="G2" s="119"/>
      <c r="H2" s="96"/>
      <c r="Q2" s="113"/>
    </row>
    <row r="3" spans="1:17" s="97" customFormat="1" ht="15.75" customHeight="1">
      <c r="A3" s="39"/>
      <c r="B3" s="40" t="s">
        <v>8</v>
      </c>
      <c r="C3" s="45" t="s">
        <v>214</v>
      </c>
      <c r="D3" s="38"/>
      <c r="E3" s="130"/>
      <c r="F3" s="2"/>
      <c r="G3" s="119"/>
      <c r="H3" s="96"/>
      <c r="Q3" s="113"/>
    </row>
    <row r="4" spans="1:17" s="97" customFormat="1" ht="15.75">
      <c r="A4" s="39"/>
      <c r="B4" s="40" t="s">
        <v>12</v>
      </c>
      <c r="C4" s="45" t="s">
        <v>211</v>
      </c>
      <c r="D4" s="46"/>
      <c r="E4" s="131"/>
      <c r="F4" s="46"/>
      <c r="G4" s="120"/>
      <c r="Q4" s="101"/>
    </row>
    <row r="5" spans="1:17" s="97" customFormat="1" ht="15.75">
      <c r="A5" s="39"/>
      <c r="B5" s="40" t="s">
        <v>13</v>
      </c>
      <c r="C5" s="1" t="s">
        <v>180</v>
      </c>
      <c r="D5" s="38"/>
      <c r="E5" s="130"/>
      <c r="F5" s="2"/>
      <c r="G5" s="120"/>
      <c r="Q5" s="113"/>
    </row>
    <row r="6" spans="1:17" s="43" customFormat="1" ht="15.75">
      <c r="A6" s="39"/>
      <c r="B6" s="40"/>
      <c r="C6" s="47" t="s">
        <v>181</v>
      </c>
      <c r="D6" s="46"/>
      <c r="E6" s="131"/>
      <c r="F6" s="46"/>
      <c r="G6" s="120"/>
      <c r="I6" s="41"/>
      <c r="J6" s="42"/>
      <c r="M6" s="44"/>
      <c r="N6" s="44"/>
      <c r="O6" s="44"/>
      <c r="Q6" s="101"/>
    </row>
    <row r="7" spans="1:17" s="43" customFormat="1" ht="15.75">
      <c r="A7" s="39"/>
      <c r="B7" s="40"/>
      <c r="C7" s="47"/>
      <c r="D7" s="46"/>
      <c r="E7" s="131"/>
      <c r="F7" s="46"/>
      <c r="G7" s="120"/>
      <c r="I7" s="41"/>
      <c r="J7" s="42"/>
      <c r="M7" s="44"/>
      <c r="N7" s="44"/>
      <c r="O7" s="44"/>
      <c r="Q7" s="101"/>
    </row>
    <row r="9" spans="1:17" ht="18">
      <c r="A9" s="48" t="s">
        <v>14</v>
      </c>
      <c r="B9" s="49" t="s">
        <v>52</v>
      </c>
      <c r="C9" s="50"/>
      <c r="D9" s="50"/>
      <c r="E9" s="132"/>
      <c r="F9" s="50"/>
      <c r="G9" s="121"/>
      <c r="Q9" s="102"/>
    </row>
    <row r="10" spans="2:17" ht="15.75">
      <c r="B10" s="50"/>
      <c r="C10" s="50"/>
      <c r="D10" s="50"/>
      <c r="E10" s="132"/>
      <c r="F10" s="50"/>
      <c r="G10" s="121"/>
      <c r="Q10" s="102"/>
    </row>
    <row r="12" spans="1:17" s="9" customFormat="1" ht="15.75">
      <c r="A12" s="10" t="s">
        <v>15</v>
      </c>
      <c r="B12" s="11" t="s">
        <v>16</v>
      </c>
      <c r="C12" s="55"/>
      <c r="E12" s="133"/>
      <c r="G12" s="122"/>
      <c r="I12" s="30"/>
      <c r="J12" s="26"/>
      <c r="M12" s="34"/>
      <c r="N12" s="34"/>
      <c r="O12" s="34"/>
      <c r="Q12" s="114"/>
    </row>
    <row r="13" spans="1:17" s="9" customFormat="1" ht="15.75">
      <c r="A13" s="10"/>
      <c r="B13" s="11"/>
      <c r="C13" s="55"/>
      <c r="E13" s="133"/>
      <c r="G13" s="122"/>
      <c r="I13" s="30"/>
      <c r="J13" s="26"/>
      <c r="M13" s="34"/>
      <c r="N13" s="34"/>
      <c r="O13" s="34"/>
      <c r="Q13" s="114"/>
    </row>
    <row r="14" spans="1:17" s="9" customFormat="1" ht="15.75">
      <c r="A14" s="56" t="s">
        <v>27</v>
      </c>
      <c r="B14" s="57" t="s">
        <v>26</v>
      </c>
      <c r="C14" s="58"/>
      <c r="D14" s="58"/>
      <c r="E14" s="134"/>
      <c r="F14" s="58"/>
      <c r="G14" s="278"/>
      <c r="H14" s="99"/>
      <c r="I14" s="30"/>
      <c r="J14" s="26"/>
      <c r="K14" s="145"/>
      <c r="M14" s="34"/>
      <c r="N14" s="34"/>
      <c r="O14" s="34"/>
      <c r="Q14" s="103"/>
    </row>
    <row r="15" spans="1:17" ht="15.75">
      <c r="A15" s="56" t="s">
        <v>32</v>
      </c>
      <c r="B15" s="57" t="s">
        <v>17</v>
      </c>
      <c r="C15" s="58"/>
      <c r="D15" s="58"/>
      <c r="E15" s="134"/>
      <c r="F15" s="58"/>
      <c r="G15" s="278"/>
      <c r="H15" s="99"/>
      <c r="K15" s="142"/>
      <c r="Q15" s="103"/>
    </row>
    <row r="16" spans="1:17" ht="15.75">
      <c r="A16" s="56" t="s">
        <v>42</v>
      </c>
      <c r="B16" s="57" t="s">
        <v>18</v>
      </c>
      <c r="C16" s="58"/>
      <c r="D16" s="58"/>
      <c r="E16" s="134"/>
      <c r="F16" s="58"/>
      <c r="G16" s="278"/>
      <c r="H16" s="99"/>
      <c r="K16" s="142"/>
      <c r="Q16" s="103"/>
    </row>
    <row r="17" spans="1:17" ht="15.75">
      <c r="A17" s="56"/>
      <c r="B17" s="57"/>
      <c r="C17" s="58"/>
      <c r="D17" s="58"/>
      <c r="E17" s="134"/>
      <c r="F17" s="58"/>
      <c r="G17" s="123"/>
      <c r="K17" s="142"/>
      <c r="Q17" s="103"/>
    </row>
    <row r="18" spans="1:17" ht="16.5" thickBot="1">
      <c r="A18" s="56"/>
      <c r="B18" s="59" t="s">
        <v>53</v>
      </c>
      <c r="C18" s="60"/>
      <c r="D18" s="60"/>
      <c r="E18" s="135"/>
      <c r="F18" s="60"/>
      <c r="G18" s="279"/>
      <c r="H18" s="99"/>
      <c r="K18" s="143"/>
      <c r="Q18" s="104"/>
    </row>
    <row r="22" spans="2:7" ht="15.75" customHeight="1">
      <c r="B22" s="151" t="s">
        <v>83</v>
      </c>
      <c r="E22" s="1249" t="s">
        <v>175</v>
      </c>
      <c r="F22" s="1249"/>
      <c r="G22" s="1249"/>
    </row>
    <row r="23" spans="2:7" ht="84.75" customHeight="1">
      <c r="B23" s="151" t="s">
        <v>86</v>
      </c>
      <c r="E23" s="1250" t="s">
        <v>251</v>
      </c>
      <c r="F23" s="1250"/>
      <c r="G23" s="1250"/>
    </row>
    <row r="24" ht="15.75">
      <c r="B24" s="151"/>
    </row>
    <row r="25" ht="15.75">
      <c r="B25" s="151" t="s">
        <v>84</v>
      </c>
    </row>
    <row r="26" ht="63.75">
      <c r="B26" s="151" t="s">
        <v>85</v>
      </c>
    </row>
    <row r="27" ht="15.75">
      <c r="B27" s="151"/>
    </row>
    <row r="28" ht="15.75">
      <c r="K28" s="63"/>
    </row>
    <row r="29" ht="15.75">
      <c r="K29" s="63"/>
    </row>
    <row r="30" ht="15.75">
      <c r="B30" s="151"/>
    </row>
    <row r="31" ht="15.75">
      <c r="B31" s="151"/>
    </row>
    <row r="33" ht="15.75">
      <c r="B33" s="63" t="s">
        <v>172</v>
      </c>
    </row>
    <row r="34" spans="1:17" s="9" customFormat="1" ht="15.75">
      <c r="A34" s="48"/>
      <c r="B34" s="63"/>
      <c r="C34" s="62"/>
      <c r="D34" s="62"/>
      <c r="E34" s="136"/>
      <c r="F34" s="62"/>
      <c r="G34" s="124"/>
      <c r="H34" s="51"/>
      <c r="I34" s="30"/>
      <c r="J34" s="26"/>
      <c r="M34" s="34"/>
      <c r="N34" s="34"/>
      <c r="O34" s="34"/>
      <c r="Q34" s="105"/>
    </row>
    <row r="35" spans="1:17" ht="15.75">
      <c r="A35" s="14" t="s">
        <v>19</v>
      </c>
      <c r="B35" s="11" t="s">
        <v>16</v>
      </c>
      <c r="C35" s="55"/>
      <c r="D35" s="9"/>
      <c r="E35" s="133"/>
      <c r="F35" s="9"/>
      <c r="G35" s="122"/>
      <c r="H35" s="9"/>
      <c r="Q35" s="114"/>
    </row>
    <row r="36" spans="1:17" s="9" customFormat="1" ht="15.75">
      <c r="A36" s="48"/>
      <c r="B36" s="65"/>
      <c r="C36" s="66"/>
      <c r="D36" s="66"/>
      <c r="E36" s="137"/>
      <c r="F36" s="66"/>
      <c r="G36" s="125"/>
      <c r="H36" s="51"/>
      <c r="I36" s="30"/>
      <c r="J36" s="26"/>
      <c r="M36" s="34"/>
      <c r="N36" s="34"/>
      <c r="O36" s="34"/>
      <c r="Q36" s="106"/>
    </row>
    <row r="37" spans="1:17" s="9" customFormat="1" ht="15.75">
      <c r="A37" s="14" t="s">
        <v>27</v>
      </c>
      <c r="B37" s="11" t="s">
        <v>26</v>
      </c>
      <c r="C37" s="55"/>
      <c r="E37" s="133"/>
      <c r="G37" s="122"/>
      <c r="I37" s="30"/>
      <c r="J37" s="26"/>
      <c r="M37" s="34"/>
      <c r="N37" s="34"/>
      <c r="O37" s="34"/>
      <c r="Q37" s="114"/>
    </row>
    <row r="38" spans="1:17" s="9" customFormat="1" ht="15.75">
      <c r="A38" s="10"/>
      <c r="B38" s="11"/>
      <c r="C38" s="276" t="s">
        <v>176</v>
      </c>
      <c r="D38" s="272"/>
      <c r="E38" s="277" t="s">
        <v>177</v>
      </c>
      <c r="F38" s="272"/>
      <c r="G38" s="277" t="s">
        <v>170</v>
      </c>
      <c r="I38" s="30"/>
      <c r="J38" s="26"/>
      <c r="M38" s="34"/>
      <c r="N38" s="34"/>
      <c r="O38" s="34"/>
      <c r="Q38" s="114"/>
    </row>
    <row r="39" spans="1:17" s="20" customFormat="1" ht="39">
      <c r="A39" s="15" t="s">
        <v>28</v>
      </c>
      <c r="B39" s="16" t="s">
        <v>145</v>
      </c>
      <c r="C39" s="55"/>
      <c r="D39" s="9"/>
      <c r="E39" s="133"/>
      <c r="F39" s="9"/>
      <c r="G39" s="122"/>
      <c r="H39" s="9"/>
      <c r="I39" s="31"/>
      <c r="J39" s="27"/>
      <c r="M39" s="35"/>
      <c r="N39" s="35"/>
      <c r="O39" s="35"/>
      <c r="Q39" s="114"/>
    </row>
    <row r="40" spans="1:17" s="9" customFormat="1" ht="15.75">
      <c r="A40" s="21"/>
      <c r="B40" s="16"/>
      <c r="C40" s="67"/>
      <c r="D40" s="20"/>
      <c r="E40" s="138"/>
      <c r="F40" s="20"/>
      <c r="G40" s="126"/>
      <c r="H40" s="20"/>
      <c r="I40" s="30"/>
      <c r="J40" s="26"/>
      <c r="M40" s="34"/>
      <c r="N40" s="34"/>
      <c r="O40" s="34"/>
      <c r="Q40" s="115"/>
    </row>
    <row r="41" spans="1:17" s="9" customFormat="1" ht="15.75">
      <c r="A41" s="10"/>
      <c r="B41" s="61" t="s">
        <v>22</v>
      </c>
      <c r="C41" s="283">
        <v>36</v>
      </c>
      <c r="D41" s="62"/>
      <c r="E41" s="305"/>
      <c r="F41" s="100"/>
      <c r="G41" s="282"/>
      <c r="H41" s="100"/>
      <c r="I41" s="30"/>
      <c r="J41" s="26"/>
      <c r="M41" s="34"/>
      <c r="N41" s="34"/>
      <c r="O41" s="34"/>
      <c r="Q41" s="105"/>
    </row>
    <row r="42" spans="1:17" s="9" customFormat="1" ht="15.75">
      <c r="A42" s="10"/>
      <c r="B42" s="17"/>
      <c r="C42" s="55"/>
      <c r="E42" s="306"/>
      <c r="G42" s="122"/>
      <c r="I42" s="30"/>
      <c r="J42" s="26"/>
      <c r="M42" s="34"/>
      <c r="N42" s="34"/>
      <c r="O42" s="34"/>
      <c r="Q42" s="114"/>
    </row>
    <row r="43" spans="1:17" s="22" customFormat="1" ht="76.5">
      <c r="A43" s="15" t="s">
        <v>30</v>
      </c>
      <c r="B43" s="164" t="s">
        <v>146</v>
      </c>
      <c r="C43" s="55"/>
      <c r="D43" s="9"/>
      <c r="E43" s="306"/>
      <c r="F43" s="9"/>
      <c r="G43" s="122"/>
      <c r="H43" s="9"/>
      <c r="I43" s="32"/>
      <c r="J43" s="28"/>
      <c r="K43" s="61"/>
      <c r="M43" s="36"/>
      <c r="N43" s="36"/>
      <c r="O43" s="36"/>
      <c r="Q43" s="114"/>
    </row>
    <row r="44" spans="1:17" s="9" customFormat="1" ht="15.75">
      <c r="A44" s="23"/>
      <c r="B44" s="61"/>
      <c r="C44" s="68"/>
      <c r="D44" s="22"/>
      <c r="E44" s="306"/>
      <c r="F44" s="22"/>
      <c r="G44" s="127"/>
      <c r="H44" s="22"/>
      <c r="I44" s="30"/>
      <c r="J44" s="26"/>
      <c r="M44" s="34"/>
      <c r="N44" s="34"/>
      <c r="O44" s="34"/>
      <c r="Q44" s="116"/>
    </row>
    <row r="45" spans="1:17" s="9" customFormat="1" ht="15.75">
      <c r="A45" s="10"/>
      <c r="B45" s="61" t="s">
        <v>55</v>
      </c>
      <c r="C45" s="283">
        <v>1</v>
      </c>
      <c r="D45" s="62"/>
      <c r="E45" s="307"/>
      <c r="F45" s="100"/>
      <c r="G45" s="282"/>
      <c r="H45" s="100"/>
      <c r="I45" s="30"/>
      <c r="J45" s="26"/>
      <c r="M45" s="34"/>
      <c r="N45" s="34"/>
      <c r="O45" s="34"/>
      <c r="Q45" s="105"/>
    </row>
    <row r="46" spans="1:17" s="9" customFormat="1" ht="15.75">
      <c r="A46" s="10"/>
      <c r="B46" s="61"/>
      <c r="C46" s="62"/>
      <c r="D46" s="62"/>
      <c r="E46" s="306"/>
      <c r="F46" s="62"/>
      <c r="G46" s="124"/>
      <c r="H46" s="62"/>
      <c r="I46" s="30"/>
      <c r="J46" s="26"/>
      <c r="M46" s="34"/>
      <c r="N46" s="34"/>
      <c r="O46" s="34"/>
      <c r="Q46" s="105"/>
    </row>
    <row r="47" spans="1:17" s="22" customFormat="1" ht="57.75" customHeight="1">
      <c r="A47" s="15" t="s">
        <v>56</v>
      </c>
      <c r="B47" s="61" t="s">
        <v>68</v>
      </c>
      <c r="C47" s="62"/>
      <c r="D47" s="62"/>
      <c r="E47" s="306"/>
      <c r="F47" s="62"/>
      <c r="G47" s="124"/>
      <c r="H47" s="9"/>
      <c r="I47" s="32"/>
      <c r="J47" s="28"/>
      <c r="M47" s="36"/>
      <c r="N47" s="36"/>
      <c r="O47" s="36"/>
      <c r="Q47" s="105"/>
    </row>
    <row r="48" spans="1:17" s="9" customFormat="1" ht="15.75">
      <c r="A48" s="23"/>
      <c r="B48" s="61"/>
      <c r="C48" s="69"/>
      <c r="D48" s="69"/>
      <c r="E48" s="306"/>
      <c r="F48" s="69"/>
      <c r="G48" s="128"/>
      <c r="H48" s="22"/>
      <c r="I48" s="30"/>
      <c r="J48" s="26"/>
      <c r="M48" s="34"/>
      <c r="N48" s="34"/>
      <c r="O48" s="34"/>
      <c r="Q48" s="107"/>
    </row>
    <row r="49" spans="1:17" s="9" customFormat="1" ht="15.75">
      <c r="A49" s="10"/>
      <c r="B49" s="61" t="s">
        <v>23</v>
      </c>
      <c r="C49" s="283">
        <f>INT(C41/20)+1</f>
        <v>2</v>
      </c>
      <c r="D49" s="62"/>
      <c r="E49" s="307"/>
      <c r="F49" s="100"/>
      <c r="G49" s="282"/>
      <c r="H49" s="100"/>
      <c r="I49" s="30"/>
      <c r="J49" s="26"/>
      <c r="M49" s="34"/>
      <c r="N49" s="34"/>
      <c r="O49" s="34"/>
      <c r="Q49" s="105"/>
    </row>
    <row r="50" spans="1:17" s="9" customFormat="1" ht="15.75">
      <c r="A50" s="10"/>
      <c r="B50" s="61"/>
      <c r="C50" s="62"/>
      <c r="D50" s="62"/>
      <c r="E50" s="306"/>
      <c r="F50" s="62"/>
      <c r="G50" s="124"/>
      <c r="H50" s="62"/>
      <c r="I50" s="30"/>
      <c r="J50" s="26"/>
      <c r="M50" s="34"/>
      <c r="N50" s="34"/>
      <c r="O50" s="34"/>
      <c r="Q50" s="105"/>
    </row>
    <row r="51" spans="1:17" s="9" customFormat="1" ht="38.25">
      <c r="A51" s="15" t="s">
        <v>5</v>
      </c>
      <c r="B51" s="61" t="s">
        <v>6</v>
      </c>
      <c r="C51" s="62"/>
      <c r="D51" s="62"/>
      <c r="E51" s="306"/>
      <c r="F51" s="62"/>
      <c r="G51" s="124"/>
      <c r="I51" s="30"/>
      <c r="J51" s="26"/>
      <c r="M51" s="34"/>
      <c r="N51" s="34"/>
      <c r="O51" s="34"/>
      <c r="Q51" s="105"/>
    </row>
    <row r="52" spans="1:17" s="9" customFormat="1" ht="15.75">
      <c r="A52" s="23"/>
      <c r="B52" s="61"/>
      <c r="C52" s="69"/>
      <c r="D52" s="69"/>
      <c r="E52" s="308"/>
      <c r="F52" s="69"/>
      <c r="G52" s="128"/>
      <c r="H52" s="22"/>
      <c r="I52" s="30"/>
      <c r="J52" s="26"/>
      <c r="M52" s="34"/>
      <c r="N52" s="34"/>
      <c r="O52" s="34"/>
      <c r="Q52" s="107"/>
    </row>
    <row r="53" spans="1:17" s="9" customFormat="1" ht="15.75">
      <c r="A53" s="10"/>
      <c r="B53" s="61" t="s">
        <v>29</v>
      </c>
      <c r="C53" s="283">
        <v>1</v>
      </c>
      <c r="D53" s="62"/>
      <c r="E53" s="307"/>
      <c r="F53" s="100"/>
      <c r="G53" s="282"/>
      <c r="H53" s="100"/>
      <c r="I53" s="30"/>
      <c r="J53" s="26"/>
      <c r="M53" s="34"/>
      <c r="N53" s="34"/>
      <c r="O53" s="34"/>
      <c r="Q53" s="105"/>
    </row>
    <row r="54" spans="1:17" s="9" customFormat="1" ht="15.75">
      <c r="A54" s="10"/>
      <c r="B54" s="61"/>
      <c r="C54" s="62"/>
      <c r="D54" s="62"/>
      <c r="E54" s="306"/>
      <c r="F54" s="62"/>
      <c r="G54" s="124"/>
      <c r="H54" s="62"/>
      <c r="I54" s="30"/>
      <c r="J54" s="26"/>
      <c r="M54" s="34"/>
      <c r="N54" s="34"/>
      <c r="O54" s="34"/>
      <c r="Q54" s="105"/>
    </row>
    <row r="55" spans="1:17" s="22" customFormat="1" ht="48" customHeight="1">
      <c r="A55" s="15" t="s">
        <v>75</v>
      </c>
      <c r="B55" s="61" t="s">
        <v>142</v>
      </c>
      <c r="C55" s="62"/>
      <c r="D55" s="62"/>
      <c r="E55" s="306"/>
      <c r="F55" s="62"/>
      <c r="G55" s="124"/>
      <c r="H55" s="9"/>
      <c r="I55" s="32"/>
      <c r="J55" s="28"/>
      <c r="M55" s="36"/>
      <c r="N55" s="36"/>
      <c r="O55" s="36"/>
      <c r="Q55" s="105"/>
    </row>
    <row r="56" spans="1:17" s="9" customFormat="1" ht="15.75">
      <c r="A56" s="23"/>
      <c r="B56" s="61"/>
      <c r="C56" s="69"/>
      <c r="D56" s="69"/>
      <c r="E56" s="308"/>
      <c r="F56" s="69"/>
      <c r="G56" s="128"/>
      <c r="H56" s="22"/>
      <c r="I56" s="30"/>
      <c r="J56" s="26"/>
      <c r="M56" s="34"/>
      <c r="N56" s="34"/>
      <c r="O56" s="34"/>
      <c r="Q56" s="107"/>
    </row>
    <row r="57" spans="1:17" s="9" customFormat="1" ht="15.75">
      <c r="A57" s="10"/>
      <c r="B57" s="61" t="s">
        <v>23</v>
      </c>
      <c r="C57" s="283">
        <v>1</v>
      </c>
      <c r="D57" s="62"/>
      <c r="E57" s="307"/>
      <c r="F57" s="100"/>
      <c r="G57" s="282"/>
      <c r="H57" s="100"/>
      <c r="I57" s="30"/>
      <c r="J57" s="26"/>
      <c r="M57" s="34"/>
      <c r="N57" s="34"/>
      <c r="O57" s="34"/>
      <c r="Q57" s="105"/>
    </row>
    <row r="58" spans="1:17" s="9" customFormat="1" ht="15.75">
      <c r="A58" s="10"/>
      <c r="B58" s="61"/>
      <c r="C58" s="62"/>
      <c r="D58" s="62"/>
      <c r="E58" s="306"/>
      <c r="F58" s="100"/>
      <c r="G58" s="124"/>
      <c r="H58" s="100"/>
      <c r="I58" s="30"/>
      <c r="J58" s="26"/>
      <c r="M58" s="34"/>
      <c r="N58" s="34"/>
      <c r="O58" s="34"/>
      <c r="Q58" s="105"/>
    </row>
    <row r="59" spans="1:17" s="22" customFormat="1" ht="34.5" customHeight="1">
      <c r="A59" s="15" t="s">
        <v>143</v>
      </c>
      <c r="B59" s="61" t="s">
        <v>144</v>
      </c>
      <c r="C59" s="62"/>
      <c r="D59" s="62"/>
      <c r="E59" s="306"/>
      <c r="F59" s="62"/>
      <c r="G59" s="124"/>
      <c r="H59" s="9"/>
      <c r="I59" s="32"/>
      <c r="J59" s="28"/>
      <c r="M59" s="36"/>
      <c r="N59" s="36"/>
      <c r="O59" s="36"/>
      <c r="Q59" s="105"/>
    </row>
    <row r="60" spans="1:17" s="9" customFormat="1" ht="15.75">
      <c r="A60" s="23"/>
      <c r="B60" s="61"/>
      <c r="C60" s="69"/>
      <c r="D60" s="69"/>
      <c r="E60" s="308"/>
      <c r="F60" s="69"/>
      <c r="G60" s="128"/>
      <c r="H60" s="22"/>
      <c r="I60" s="30"/>
      <c r="J60" s="26"/>
      <c r="M60" s="34"/>
      <c r="N60" s="34"/>
      <c r="O60" s="34"/>
      <c r="Q60" s="107"/>
    </row>
    <row r="61" spans="1:17" s="9" customFormat="1" ht="15.75">
      <c r="A61" s="10"/>
      <c r="B61" s="61" t="s">
        <v>71</v>
      </c>
      <c r="C61" s="283">
        <v>36</v>
      </c>
      <c r="D61" s="62"/>
      <c r="E61" s="307"/>
      <c r="F61" s="100"/>
      <c r="G61" s="282"/>
      <c r="H61" s="100"/>
      <c r="I61" s="30"/>
      <c r="J61" s="26"/>
      <c r="M61" s="34"/>
      <c r="N61" s="34"/>
      <c r="O61" s="34"/>
      <c r="Q61" s="105"/>
    </row>
    <row r="62" spans="1:17" s="9" customFormat="1" ht="15.75">
      <c r="A62" s="10"/>
      <c r="B62" s="61"/>
      <c r="C62" s="276" t="s">
        <v>176</v>
      </c>
      <c r="D62" s="272"/>
      <c r="E62" s="310" t="s">
        <v>177</v>
      </c>
      <c r="F62" s="272"/>
      <c r="G62" s="277" t="s">
        <v>170</v>
      </c>
      <c r="H62" s="62"/>
      <c r="I62" s="30"/>
      <c r="J62" s="26"/>
      <c r="M62" s="34"/>
      <c r="N62" s="34"/>
      <c r="O62" s="34"/>
      <c r="Q62" s="105"/>
    </row>
    <row r="63" spans="1:17" s="9" customFormat="1" ht="86.25" customHeight="1">
      <c r="A63" s="15" t="s">
        <v>54</v>
      </c>
      <c r="B63" s="61" t="s">
        <v>215</v>
      </c>
      <c r="C63" s="62"/>
      <c r="D63" s="62"/>
      <c r="E63" s="306"/>
      <c r="F63" s="62"/>
      <c r="G63" s="124"/>
      <c r="I63" s="30"/>
      <c r="J63" s="26"/>
      <c r="M63" s="34"/>
      <c r="N63" s="34"/>
      <c r="O63" s="34"/>
      <c r="Q63" s="105"/>
    </row>
    <row r="64" spans="1:17" s="9" customFormat="1" ht="44.25" customHeight="1">
      <c r="A64" s="10"/>
      <c r="B64" s="61" t="s">
        <v>119</v>
      </c>
      <c r="C64" s="283">
        <v>1</v>
      </c>
      <c r="D64" s="62"/>
      <c r="E64" s="307"/>
      <c r="F64" s="100"/>
      <c r="G64" s="282"/>
      <c r="H64" s="100"/>
      <c r="I64" s="30"/>
      <c r="J64" s="26"/>
      <c r="M64" s="34"/>
      <c r="N64" s="34"/>
      <c r="O64" s="34"/>
      <c r="Q64" s="105"/>
    </row>
    <row r="65" spans="1:17" s="9" customFormat="1" ht="15.75" customHeight="1">
      <c r="A65" s="10"/>
      <c r="B65" s="61"/>
      <c r="C65" s="62"/>
      <c r="D65" s="62"/>
      <c r="E65" s="306"/>
      <c r="F65" s="62"/>
      <c r="G65" s="124"/>
      <c r="I65" s="30"/>
      <c r="J65" s="26"/>
      <c r="M65" s="34"/>
      <c r="N65" s="34"/>
      <c r="O65" s="34"/>
      <c r="Q65" s="105"/>
    </row>
    <row r="66" spans="1:17" s="9" customFormat="1" ht="15.75" customHeight="1">
      <c r="A66" s="15" t="s">
        <v>61</v>
      </c>
      <c r="B66" s="90" t="s">
        <v>62</v>
      </c>
      <c r="C66" s="62"/>
      <c r="D66" s="62"/>
      <c r="E66" s="306"/>
      <c r="F66" s="62"/>
      <c r="G66" s="124"/>
      <c r="I66" s="30"/>
      <c r="J66" s="26"/>
      <c r="M66" s="34"/>
      <c r="N66" s="34"/>
      <c r="O66" s="34"/>
      <c r="Q66" s="105"/>
    </row>
    <row r="67" spans="1:17" s="9" customFormat="1" ht="15.75" customHeight="1">
      <c r="A67" s="23"/>
      <c r="B67" s="90"/>
      <c r="C67" s="69"/>
      <c r="D67" s="69"/>
      <c r="E67" s="308"/>
      <c r="F67" s="69"/>
      <c r="G67" s="128"/>
      <c r="H67" s="22"/>
      <c r="I67" s="30"/>
      <c r="J67" s="26"/>
      <c r="M67" s="34"/>
      <c r="N67" s="34"/>
      <c r="O67" s="34"/>
      <c r="Q67" s="107"/>
    </row>
    <row r="68" spans="1:17" s="9" customFormat="1" ht="15.75" customHeight="1">
      <c r="A68" s="10"/>
      <c r="B68" s="90" t="s">
        <v>41</v>
      </c>
      <c r="C68" s="283">
        <v>2</v>
      </c>
      <c r="D68" s="62"/>
      <c r="E68" s="307"/>
      <c r="F68" s="100"/>
      <c r="G68" s="282"/>
      <c r="H68" s="100"/>
      <c r="I68" s="30"/>
      <c r="J68" s="26"/>
      <c r="M68" s="34"/>
      <c r="N68" s="34"/>
      <c r="O68" s="34"/>
      <c r="Q68" s="105"/>
    </row>
    <row r="69" spans="1:17" s="9" customFormat="1" ht="15.75" customHeight="1">
      <c r="A69" s="10"/>
      <c r="B69" s="61"/>
      <c r="C69" s="62"/>
      <c r="D69" s="62"/>
      <c r="E69" s="306"/>
      <c r="F69" s="62"/>
      <c r="G69" s="124"/>
      <c r="H69" s="62"/>
      <c r="I69" s="30"/>
      <c r="J69" s="26"/>
      <c r="M69" s="34"/>
      <c r="N69" s="34"/>
      <c r="O69" s="34"/>
      <c r="Q69" s="105"/>
    </row>
    <row r="70" spans="1:17" s="9" customFormat="1" ht="89.25" customHeight="1">
      <c r="A70" s="15" t="s">
        <v>73</v>
      </c>
      <c r="B70" s="61" t="s">
        <v>141</v>
      </c>
      <c r="C70" s="62"/>
      <c r="D70" s="62"/>
      <c r="E70" s="306"/>
      <c r="F70" s="62"/>
      <c r="G70" s="124"/>
      <c r="I70" s="30"/>
      <c r="J70" s="26"/>
      <c r="M70" s="34"/>
      <c r="N70" s="34"/>
      <c r="O70" s="34"/>
      <c r="Q70" s="105"/>
    </row>
    <row r="71" spans="1:17" s="9" customFormat="1" ht="15.75" customHeight="1">
      <c r="A71" s="23"/>
      <c r="B71" s="61"/>
      <c r="C71" s="69"/>
      <c r="D71" s="69"/>
      <c r="E71" s="308"/>
      <c r="F71" s="69"/>
      <c r="G71" s="128"/>
      <c r="H71" s="22"/>
      <c r="I71" s="30"/>
      <c r="J71" s="26"/>
      <c r="M71" s="34"/>
      <c r="N71" s="34"/>
      <c r="O71" s="34"/>
      <c r="Q71" s="107"/>
    </row>
    <row r="72" spans="1:17" s="9" customFormat="1" ht="15.75" customHeight="1">
      <c r="A72" s="10"/>
      <c r="B72" s="61" t="s">
        <v>23</v>
      </c>
      <c r="C72" s="283">
        <v>1</v>
      </c>
      <c r="D72" s="62"/>
      <c r="E72" s="307"/>
      <c r="F72" s="100"/>
      <c r="G72" s="282"/>
      <c r="H72" s="100"/>
      <c r="I72" s="30"/>
      <c r="J72" s="26"/>
      <c r="M72" s="34"/>
      <c r="N72" s="34"/>
      <c r="O72" s="34"/>
      <c r="Q72" s="105"/>
    </row>
    <row r="73" spans="1:17" s="9" customFormat="1" ht="15.75" customHeight="1">
      <c r="A73" s="10"/>
      <c r="B73" s="61"/>
      <c r="C73" s="62"/>
      <c r="D73" s="62"/>
      <c r="E73" s="306"/>
      <c r="F73" s="62"/>
      <c r="G73" s="124"/>
      <c r="H73" s="62"/>
      <c r="I73" s="30"/>
      <c r="J73" s="26"/>
      <c r="M73" s="34"/>
      <c r="N73" s="34"/>
      <c r="O73" s="34"/>
      <c r="Q73" s="105"/>
    </row>
    <row r="74" spans="1:17" s="9" customFormat="1" ht="33.75" customHeight="1">
      <c r="A74" s="15" t="s">
        <v>74</v>
      </c>
      <c r="B74" s="61" t="s">
        <v>10</v>
      </c>
      <c r="C74" s="62"/>
      <c r="D74" s="62"/>
      <c r="E74" s="306"/>
      <c r="F74" s="62"/>
      <c r="G74" s="124"/>
      <c r="I74" s="30"/>
      <c r="J74" s="26"/>
      <c r="M74" s="34"/>
      <c r="N74" s="34"/>
      <c r="O74" s="34"/>
      <c r="Q74" s="105"/>
    </row>
    <row r="75" spans="1:17" s="9" customFormat="1" ht="15.75" customHeight="1">
      <c r="A75" s="23"/>
      <c r="B75" s="61"/>
      <c r="C75" s="69"/>
      <c r="D75" s="69"/>
      <c r="E75" s="308"/>
      <c r="F75" s="69"/>
      <c r="G75" s="128"/>
      <c r="H75" s="22"/>
      <c r="I75" s="30"/>
      <c r="J75" s="26"/>
      <c r="M75" s="34"/>
      <c r="N75" s="34"/>
      <c r="O75" s="34"/>
      <c r="Q75" s="107"/>
    </row>
    <row r="76" spans="1:17" s="9" customFormat="1" ht="15.75" customHeight="1">
      <c r="A76" s="10"/>
      <c r="B76" s="61" t="s">
        <v>23</v>
      </c>
      <c r="C76" s="283">
        <v>1</v>
      </c>
      <c r="D76" s="62"/>
      <c r="E76" s="307"/>
      <c r="F76" s="100"/>
      <c r="G76" s="282"/>
      <c r="H76" s="100"/>
      <c r="I76" s="30"/>
      <c r="J76" s="26"/>
      <c r="M76" s="34"/>
      <c r="N76" s="34"/>
      <c r="O76" s="34"/>
      <c r="Q76" s="105"/>
    </row>
    <row r="77" spans="1:17" s="9" customFormat="1" ht="15.75" customHeight="1">
      <c r="A77" s="10"/>
      <c r="B77" s="61"/>
      <c r="C77" s="62"/>
      <c r="D77" s="62"/>
      <c r="E77" s="306"/>
      <c r="F77" s="62"/>
      <c r="G77" s="124"/>
      <c r="I77" s="30"/>
      <c r="J77" s="26"/>
      <c r="M77" s="34"/>
      <c r="N77" s="34"/>
      <c r="O77" s="34"/>
      <c r="Q77" s="105"/>
    </row>
    <row r="78" spans="1:17" s="9" customFormat="1" ht="31.5">
      <c r="A78" s="14"/>
      <c r="B78" s="70" t="s">
        <v>43</v>
      </c>
      <c r="C78" s="58"/>
      <c r="D78" s="58"/>
      <c r="E78" s="311"/>
      <c r="F78" s="58"/>
      <c r="G78" s="278"/>
      <c r="H78" s="58"/>
      <c r="I78" s="144"/>
      <c r="J78" s="26"/>
      <c r="M78" s="34"/>
      <c r="N78" s="34"/>
      <c r="O78" s="34"/>
      <c r="Q78" s="103"/>
    </row>
    <row r="79" spans="1:17" s="9" customFormat="1" ht="15.75">
      <c r="A79" s="14"/>
      <c r="B79" s="70"/>
      <c r="C79" s="58"/>
      <c r="D79" s="58"/>
      <c r="E79" s="311"/>
      <c r="F79" s="58"/>
      <c r="G79" s="123"/>
      <c r="H79" s="58"/>
      <c r="I79" s="30"/>
      <c r="J79" s="26"/>
      <c r="M79" s="34"/>
      <c r="N79" s="34"/>
      <c r="O79" s="34"/>
      <c r="Q79" s="103"/>
    </row>
    <row r="80" spans="1:17" s="9" customFormat="1" ht="15.75">
      <c r="A80" s="14" t="s">
        <v>32</v>
      </c>
      <c r="B80" s="11" t="s">
        <v>17</v>
      </c>
      <c r="C80" s="55"/>
      <c r="E80" s="312"/>
      <c r="G80" s="122"/>
      <c r="I80" s="30"/>
      <c r="J80" s="26"/>
      <c r="M80" s="34"/>
      <c r="N80" s="34"/>
      <c r="O80" s="34"/>
      <c r="Q80" s="114"/>
    </row>
    <row r="81" spans="2:8" ht="15.75">
      <c r="B81" s="61"/>
      <c r="E81" s="306"/>
      <c r="H81" s="71"/>
    </row>
    <row r="82" spans="1:10" ht="69" customHeight="1">
      <c r="A82" s="48" t="s">
        <v>34</v>
      </c>
      <c r="B82" s="61" t="s">
        <v>139</v>
      </c>
      <c r="E82" s="306"/>
      <c r="H82" s="71"/>
      <c r="J82" s="61"/>
    </row>
    <row r="83" spans="2:8" ht="15.75">
      <c r="B83" s="61"/>
      <c r="E83" s="306"/>
      <c r="H83" s="71"/>
    </row>
    <row r="84" spans="2:8" ht="15.75">
      <c r="B84" s="61" t="s">
        <v>25</v>
      </c>
      <c r="C84" s="283">
        <f>6.3/0.09</f>
        <v>70</v>
      </c>
      <c r="E84" s="307"/>
      <c r="F84" s="100"/>
      <c r="G84" s="282"/>
      <c r="H84" s="100"/>
    </row>
    <row r="85" spans="2:10" ht="15.75">
      <c r="B85" s="61"/>
      <c r="E85" s="306"/>
      <c r="H85" s="62"/>
      <c r="J85" s="52"/>
    </row>
    <row r="86" spans="2:8" ht="15.75">
      <c r="B86" s="61"/>
      <c r="C86" s="276" t="s">
        <v>176</v>
      </c>
      <c r="D86" s="272"/>
      <c r="E86" s="310" t="s">
        <v>177</v>
      </c>
      <c r="F86" s="272"/>
      <c r="G86" s="277" t="s">
        <v>170</v>
      </c>
      <c r="H86" s="71"/>
    </row>
    <row r="87" spans="1:8" ht="69" customHeight="1">
      <c r="A87" s="48" t="s">
        <v>36</v>
      </c>
      <c r="B87" s="61" t="s">
        <v>90</v>
      </c>
      <c r="E87" s="306"/>
      <c r="H87" s="71"/>
    </row>
    <row r="88" spans="2:8" ht="15.75">
      <c r="B88" s="61"/>
      <c r="E88" s="306"/>
      <c r="H88" s="71"/>
    </row>
    <row r="89" spans="2:8" ht="25.5">
      <c r="B89" s="61" t="s">
        <v>147</v>
      </c>
      <c r="E89" s="306"/>
      <c r="H89" s="71"/>
    </row>
    <row r="90" spans="2:8" ht="15.75">
      <c r="B90" s="61" t="s">
        <v>20</v>
      </c>
      <c r="C90" s="283">
        <f>1130.55*0.8</f>
        <v>904.44</v>
      </c>
      <c r="E90" s="305"/>
      <c r="F90" s="100"/>
      <c r="G90" s="282"/>
      <c r="H90" s="100"/>
    </row>
    <row r="91" spans="2:10" ht="15.75">
      <c r="B91" s="61"/>
      <c r="E91" s="306"/>
      <c r="H91" s="62"/>
      <c r="J91" s="52"/>
    </row>
    <row r="92" spans="2:8" ht="15.75">
      <c r="B92" s="61" t="s">
        <v>148</v>
      </c>
      <c r="E92" s="306"/>
      <c r="H92" s="71"/>
    </row>
    <row r="93" spans="2:8" ht="15.75">
      <c r="B93" s="61" t="s">
        <v>20</v>
      </c>
      <c r="C93" s="283">
        <f>1130.55*0.2</f>
        <v>226.11</v>
      </c>
      <c r="E93" s="307"/>
      <c r="F93" s="100"/>
      <c r="G93" s="282"/>
      <c r="H93" s="100"/>
    </row>
    <row r="94" spans="2:8" ht="15.75">
      <c r="B94" s="61"/>
      <c r="E94" s="306"/>
      <c r="H94" s="71"/>
    </row>
    <row r="95" spans="1:8" ht="67.5" customHeight="1">
      <c r="A95" s="48" t="s">
        <v>37</v>
      </c>
      <c r="B95" s="61" t="s">
        <v>91</v>
      </c>
      <c r="E95" s="306"/>
      <c r="H95" s="71"/>
    </row>
    <row r="96" spans="2:8" ht="15.75">
      <c r="B96" s="61"/>
      <c r="E96" s="306"/>
      <c r="H96" s="71"/>
    </row>
    <row r="97" spans="2:8" ht="25.5">
      <c r="B97" s="61" t="s">
        <v>147</v>
      </c>
      <c r="E97" s="306"/>
      <c r="H97" s="71"/>
    </row>
    <row r="98" spans="2:8" ht="15.75">
      <c r="B98" s="61" t="s">
        <v>20</v>
      </c>
      <c r="C98" s="283">
        <f>76.47*0.8</f>
        <v>61.176</v>
      </c>
      <c r="E98" s="313"/>
      <c r="F98" s="100"/>
      <c r="G98" s="282"/>
      <c r="H98" s="100"/>
    </row>
    <row r="99" spans="2:10" ht="15.75">
      <c r="B99" s="61"/>
      <c r="E99" s="306"/>
      <c r="H99" s="62"/>
      <c r="J99" s="52"/>
    </row>
    <row r="100" spans="2:8" ht="15.75">
      <c r="B100" s="61" t="s">
        <v>148</v>
      </c>
      <c r="E100" s="306"/>
      <c r="H100" s="71"/>
    </row>
    <row r="101" spans="2:8" ht="15.75">
      <c r="B101" s="61" t="s">
        <v>20</v>
      </c>
      <c r="C101" s="283">
        <f>76.47*0.2</f>
        <v>15.294</v>
      </c>
      <c r="E101" s="305"/>
      <c r="F101" s="100"/>
      <c r="G101" s="282"/>
      <c r="H101" s="100"/>
    </row>
    <row r="102" spans="1:17" s="80" customFormat="1" ht="15.75">
      <c r="A102" s="81"/>
      <c r="B102" s="82"/>
      <c r="C102" s="76"/>
      <c r="D102" s="76"/>
      <c r="E102" s="306"/>
      <c r="F102" s="76"/>
      <c r="G102" s="124"/>
      <c r="H102" s="77"/>
      <c r="Q102" s="110"/>
    </row>
    <row r="103" spans="1:17" s="74" customFormat="1" ht="42" customHeight="1">
      <c r="A103" s="48" t="s">
        <v>45</v>
      </c>
      <c r="B103" s="61" t="s">
        <v>38</v>
      </c>
      <c r="C103" s="62"/>
      <c r="D103" s="62"/>
      <c r="E103" s="306"/>
      <c r="F103" s="62"/>
      <c r="G103" s="124"/>
      <c r="H103" s="71"/>
      <c r="I103" s="72"/>
      <c r="J103" s="73"/>
      <c r="M103" s="75"/>
      <c r="N103" s="75"/>
      <c r="O103" s="75"/>
      <c r="Q103" s="105"/>
    </row>
    <row r="104" spans="2:17" ht="15.75">
      <c r="B104" s="61"/>
      <c r="C104" s="69"/>
      <c r="D104" s="69"/>
      <c r="E104" s="306"/>
      <c r="F104" s="69"/>
      <c r="G104" s="128"/>
      <c r="H104" s="74"/>
      <c r="Q104" s="107"/>
    </row>
    <row r="105" spans="2:8" ht="15.75">
      <c r="B105" s="61" t="s">
        <v>25</v>
      </c>
      <c r="C105" s="283">
        <f>C41*0.75</f>
        <v>27</v>
      </c>
      <c r="E105" s="307"/>
      <c r="G105" s="282"/>
      <c r="H105" s="62"/>
    </row>
    <row r="106" spans="2:8" ht="15.75">
      <c r="B106" s="61"/>
      <c r="E106" s="306"/>
      <c r="H106" s="71"/>
    </row>
    <row r="107" spans="1:17" s="74" customFormat="1" ht="140.25">
      <c r="A107" s="48" t="s">
        <v>46</v>
      </c>
      <c r="B107" s="61" t="s">
        <v>92</v>
      </c>
      <c r="C107" s="62"/>
      <c r="D107" s="62"/>
      <c r="E107" s="306"/>
      <c r="F107" s="62"/>
      <c r="G107" s="124"/>
      <c r="H107" s="71"/>
      <c r="I107" s="72"/>
      <c r="J107" s="73"/>
      <c r="M107" s="75"/>
      <c r="N107" s="75"/>
      <c r="O107" s="75"/>
      <c r="Q107" s="105"/>
    </row>
    <row r="108" spans="1:17" ht="15.75">
      <c r="A108" s="83"/>
      <c r="B108" s="61"/>
      <c r="C108" s="69"/>
      <c r="D108" s="69"/>
      <c r="E108" s="306"/>
      <c r="F108" s="69"/>
      <c r="G108" s="128"/>
      <c r="H108" s="74"/>
      <c r="Q108" s="107"/>
    </row>
    <row r="109" spans="2:8" ht="15.75">
      <c r="B109" s="61" t="s">
        <v>20</v>
      </c>
      <c r="C109" s="283">
        <v>5.2</v>
      </c>
      <c r="E109" s="307"/>
      <c r="G109" s="282"/>
      <c r="H109" s="62"/>
    </row>
    <row r="110" spans="2:8" ht="15.75">
      <c r="B110" s="61"/>
      <c r="C110" s="276" t="s">
        <v>176</v>
      </c>
      <c r="D110" s="272"/>
      <c r="E110" s="310" t="s">
        <v>177</v>
      </c>
      <c r="F110" s="272"/>
      <c r="G110" s="277" t="s">
        <v>170</v>
      </c>
      <c r="H110" s="71"/>
    </row>
    <row r="111" spans="1:17" s="74" customFormat="1" ht="120" customHeight="1">
      <c r="A111" s="48" t="s">
        <v>47</v>
      </c>
      <c r="B111" s="61" t="s">
        <v>138</v>
      </c>
      <c r="C111" s="62"/>
      <c r="D111" s="62"/>
      <c r="E111" s="306"/>
      <c r="F111" s="62"/>
      <c r="G111" s="124"/>
      <c r="H111" s="71"/>
      <c r="I111" s="72"/>
      <c r="J111" s="73"/>
      <c r="M111" s="75"/>
      <c r="N111" s="75"/>
      <c r="O111" s="75"/>
      <c r="Q111" s="105"/>
    </row>
    <row r="112" spans="1:17" ht="15.75">
      <c r="A112" s="83"/>
      <c r="B112" s="61"/>
      <c r="C112" s="69"/>
      <c r="D112" s="69"/>
      <c r="E112" s="306"/>
      <c r="F112" s="69"/>
      <c r="G112" s="128"/>
      <c r="H112" s="74"/>
      <c r="Q112" s="107"/>
    </row>
    <row r="113" spans="2:8" ht="15.75">
      <c r="B113" s="61" t="s">
        <v>20</v>
      </c>
      <c r="C113" s="283">
        <v>17.7</v>
      </c>
      <c r="E113" s="307"/>
      <c r="G113" s="282"/>
      <c r="H113" s="62"/>
    </row>
    <row r="114" spans="2:8" ht="15.75">
      <c r="B114" s="61"/>
      <c r="E114" s="306"/>
      <c r="H114" s="71"/>
    </row>
    <row r="115" spans="1:17" ht="96" customHeight="1">
      <c r="A115" s="89" t="s">
        <v>48</v>
      </c>
      <c r="B115" s="90" t="s">
        <v>93</v>
      </c>
      <c r="C115" s="91"/>
      <c r="D115" s="91"/>
      <c r="E115" s="306"/>
      <c r="H115" s="71"/>
      <c r="Q115" s="108"/>
    </row>
    <row r="116" spans="1:17" ht="15.75">
      <c r="A116" s="92"/>
      <c r="B116" s="90"/>
      <c r="C116" s="91"/>
      <c r="D116" s="91"/>
      <c r="E116" s="306"/>
      <c r="H116" s="71"/>
      <c r="Q116" s="108"/>
    </row>
    <row r="117" spans="1:17" ht="15.75">
      <c r="A117" s="89"/>
      <c r="B117" s="90" t="s">
        <v>20</v>
      </c>
      <c r="C117" s="285">
        <f>38.42*1</f>
        <v>38.42</v>
      </c>
      <c r="D117" s="91"/>
      <c r="E117" s="307"/>
      <c r="G117" s="282"/>
      <c r="H117" s="62"/>
      <c r="Q117" s="108"/>
    </row>
    <row r="118" spans="1:17" ht="15.75">
      <c r="A118" s="89"/>
      <c r="B118" s="90"/>
      <c r="C118" s="91"/>
      <c r="D118" s="91"/>
      <c r="E118" s="306"/>
      <c r="H118" s="71"/>
      <c r="I118" s="51"/>
      <c r="J118" s="51"/>
      <c r="M118" s="51"/>
      <c r="N118" s="51"/>
      <c r="O118" s="51"/>
      <c r="Q118" s="108"/>
    </row>
    <row r="119" spans="1:11" ht="114.75">
      <c r="A119" s="48" t="s">
        <v>50</v>
      </c>
      <c r="B119" s="61" t="s">
        <v>183</v>
      </c>
      <c r="E119" s="306"/>
      <c r="H119" s="71"/>
      <c r="K119" s="61"/>
    </row>
    <row r="120" spans="1:8" ht="15.75">
      <c r="A120" s="83"/>
      <c r="B120" s="61"/>
      <c r="E120" s="306"/>
      <c r="H120" s="71"/>
    </row>
    <row r="121" spans="2:8" ht="15.75">
      <c r="B121" s="61" t="s">
        <v>20</v>
      </c>
      <c r="C121" s="283">
        <v>13.3</v>
      </c>
      <c r="E121" s="307"/>
      <c r="G121" s="282"/>
      <c r="H121" s="62"/>
    </row>
    <row r="122" spans="2:8" ht="15.75">
      <c r="B122" s="61"/>
      <c r="C122" s="276" t="s">
        <v>176</v>
      </c>
      <c r="D122" s="272"/>
      <c r="E122" s="310" t="s">
        <v>177</v>
      </c>
      <c r="F122" s="272"/>
      <c r="G122" s="277" t="s">
        <v>170</v>
      </c>
      <c r="H122" s="71"/>
    </row>
    <row r="123" spans="1:8" ht="328.5" customHeight="1">
      <c r="A123" s="48" t="s">
        <v>51</v>
      </c>
      <c r="B123" s="19" t="s">
        <v>174</v>
      </c>
      <c r="E123" s="306"/>
      <c r="H123" s="71"/>
    </row>
    <row r="124" spans="1:8" ht="15.75">
      <c r="A124" s="83"/>
      <c r="B124" s="84"/>
      <c r="E124" s="306"/>
      <c r="H124" s="71"/>
    </row>
    <row r="125" spans="2:8" ht="15.75">
      <c r="B125" s="61" t="s">
        <v>25</v>
      </c>
      <c r="C125" s="283">
        <f>C84</f>
        <v>70</v>
      </c>
      <c r="E125" s="305"/>
      <c r="G125" s="282"/>
      <c r="H125" s="62"/>
    </row>
    <row r="126" spans="2:8" ht="15.75">
      <c r="B126" s="61"/>
      <c r="E126" s="306"/>
      <c r="H126" s="62"/>
    </row>
    <row r="127" spans="1:8" ht="55.5" customHeight="1">
      <c r="A127" s="48" t="s">
        <v>67</v>
      </c>
      <c r="B127" s="19" t="s">
        <v>257</v>
      </c>
      <c r="E127" s="306"/>
      <c r="H127" s="71"/>
    </row>
    <row r="128" spans="1:8" ht="15.75">
      <c r="A128" s="83"/>
      <c r="B128" s="84"/>
      <c r="E128" s="306"/>
      <c r="H128" s="71"/>
    </row>
    <row r="129" spans="2:8" ht="15.75">
      <c r="B129" s="61" t="s">
        <v>25</v>
      </c>
      <c r="C129" s="283">
        <v>90</v>
      </c>
      <c r="E129" s="307"/>
      <c r="G129" s="282"/>
      <c r="H129" s="62"/>
    </row>
    <row r="130" spans="2:8" ht="15.75">
      <c r="B130" s="61"/>
      <c r="E130" s="306"/>
      <c r="H130" s="71"/>
    </row>
    <row r="131" spans="1:8" ht="116.25">
      <c r="A131" s="48" t="s">
        <v>57</v>
      </c>
      <c r="B131" s="61" t="s">
        <v>98</v>
      </c>
      <c r="E131" s="306"/>
      <c r="H131" s="71"/>
    </row>
    <row r="132" spans="2:8" ht="15.75">
      <c r="B132" s="61"/>
      <c r="E132" s="306"/>
      <c r="H132" s="71"/>
    </row>
    <row r="133" spans="2:8" ht="15.75">
      <c r="B133" s="61" t="s">
        <v>20</v>
      </c>
      <c r="C133" s="283">
        <f>(76.47)*1.3</f>
        <v>99.411</v>
      </c>
      <c r="E133" s="307"/>
      <c r="F133" s="289"/>
      <c r="G133" s="282"/>
      <c r="H133" s="62"/>
    </row>
    <row r="134" spans="2:8" ht="15.75">
      <c r="B134" s="61"/>
      <c r="E134" s="306"/>
      <c r="H134" s="71"/>
    </row>
    <row r="135" spans="2:8" ht="15.75">
      <c r="B135" s="61"/>
      <c r="C135" s="276" t="s">
        <v>176</v>
      </c>
      <c r="D135" s="272"/>
      <c r="E135" s="310" t="s">
        <v>177</v>
      </c>
      <c r="F135" s="272"/>
      <c r="G135" s="277" t="s">
        <v>170</v>
      </c>
      <c r="H135" s="71"/>
    </row>
    <row r="136" spans="1:8" ht="55.5" customHeight="1">
      <c r="A136" s="48" t="s">
        <v>64</v>
      </c>
      <c r="B136" s="61" t="s">
        <v>99</v>
      </c>
      <c r="E136" s="306"/>
      <c r="H136" s="71"/>
    </row>
    <row r="137" spans="2:8" ht="15.75">
      <c r="B137" s="61"/>
      <c r="E137" s="306"/>
      <c r="H137" s="71"/>
    </row>
    <row r="138" spans="2:8" ht="15.75">
      <c r="B138" s="61" t="s">
        <v>41</v>
      </c>
      <c r="C138" s="283">
        <v>1</v>
      </c>
      <c r="E138" s="307"/>
      <c r="G138" s="282"/>
      <c r="H138" s="62"/>
    </row>
    <row r="139" spans="2:8" ht="15.75">
      <c r="B139" s="61"/>
      <c r="E139" s="306"/>
      <c r="H139" s="71"/>
    </row>
    <row r="140" spans="1:17" s="74" customFormat="1" ht="63.75">
      <c r="A140" s="48" t="s">
        <v>65</v>
      </c>
      <c r="B140" s="61" t="s">
        <v>7</v>
      </c>
      <c r="C140" s="62"/>
      <c r="D140" s="62"/>
      <c r="E140" s="306"/>
      <c r="F140" s="62"/>
      <c r="G140" s="124"/>
      <c r="H140" s="71"/>
      <c r="I140" s="72"/>
      <c r="J140" s="73"/>
      <c r="M140" s="75"/>
      <c r="N140" s="75"/>
      <c r="O140" s="75"/>
      <c r="Q140" s="105"/>
    </row>
    <row r="141" spans="2:17" ht="15.75">
      <c r="B141" s="61"/>
      <c r="C141" s="69"/>
      <c r="D141" s="69"/>
      <c r="E141" s="308"/>
      <c r="F141" s="69"/>
      <c r="G141" s="128"/>
      <c r="H141" s="74"/>
      <c r="Q141" s="107"/>
    </row>
    <row r="142" spans="2:8" ht="15.75">
      <c r="B142" s="61" t="s">
        <v>39</v>
      </c>
      <c r="E142" s="306"/>
      <c r="G142" s="282"/>
      <c r="H142" s="62"/>
    </row>
    <row r="143" spans="2:8" ht="15.75">
      <c r="B143" s="61"/>
      <c r="E143" s="306"/>
      <c r="H143" s="71"/>
    </row>
    <row r="144" spans="1:17" s="9" customFormat="1" ht="15.75">
      <c r="A144" s="48"/>
      <c r="B144" s="70" t="s">
        <v>21</v>
      </c>
      <c r="C144" s="66"/>
      <c r="D144" s="66"/>
      <c r="E144" s="314"/>
      <c r="F144" s="66"/>
      <c r="G144" s="278"/>
      <c r="H144" s="58"/>
      <c r="I144" s="30"/>
      <c r="J144" s="26"/>
      <c r="M144" s="34"/>
      <c r="N144" s="34"/>
      <c r="O144" s="34"/>
      <c r="Q144" s="106"/>
    </row>
    <row r="145" spans="1:17" ht="15.75" customHeight="1">
      <c r="A145" s="56"/>
      <c r="B145" s="11"/>
      <c r="C145" s="66"/>
      <c r="D145" s="66"/>
      <c r="E145" s="314"/>
      <c r="F145" s="66"/>
      <c r="G145" s="123"/>
      <c r="Q145" s="106"/>
    </row>
    <row r="146" spans="1:17" s="152" customFormat="1" ht="15.75">
      <c r="A146" s="154" t="s">
        <v>42</v>
      </c>
      <c r="B146" s="155" t="s">
        <v>18</v>
      </c>
      <c r="C146" s="156"/>
      <c r="D146" s="98"/>
      <c r="E146" s="315"/>
      <c r="F146" s="98"/>
      <c r="G146" s="157"/>
      <c r="H146" s="98"/>
      <c r="I146" s="158"/>
      <c r="J146" s="159"/>
      <c r="M146" s="160"/>
      <c r="N146" s="160"/>
      <c r="O146" s="160"/>
      <c r="Q146" s="161"/>
    </row>
    <row r="147" spans="1:17" ht="15.75">
      <c r="A147" s="14"/>
      <c r="B147" s="11"/>
      <c r="C147" s="55"/>
      <c r="D147" s="9"/>
      <c r="E147" s="312"/>
      <c r="F147" s="9"/>
      <c r="G147" s="122"/>
      <c r="H147" s="9"/>
      <c r="Q147" s="114"/>
    </row>
    <row r="148" spans="1:8" ht="43.5" customHeight="1">
      <c r="A148" s="48" t="s">
        <v>114</v>
      </c>
      <c r="B148" s="85" t="s">
        <v>100</v>
      </c>
      <c r="E148" s="306"/>
      <c r="H148" s="71"/>
    </row>
    <row r="149" spans="2:8" ht="15.75">
      <c r="B149" s="61"/>
      <c r="E149" s="306"/>
      <c r="H149" s="71"/>
    </row>
    <row r="150" spans="2:8" ht="15.75">
      <c r="B150" s="61" t="s">
        <v>22</v>
      </c>
      <c r="C150" s="283">
        <v>35</v>
      </c>
      <c r="E150" s="316"/>
      <c r="G150" s="282"/>
      <c r="H150" s="62"/>
    </row>
    <row r="151" spans="2:8" ht="15.75">
      <c r="B151" s="61"/>
      <c r="C151" s="147"/>
      <c r="E151" s="306"/>
      <c r="H151" s="62"/>
    </row>
    <row r="152" spans="1:8" ht="97.5" customHeight="1">
      <c r="A152" s="48" t="s">
        <v>80</v>
      </c>
      <c r="B152" s="85" t="s">
        <v>101</v>
      </c>
      <c r="E152" s="306"/>
      <c r="H152" s="71"/>
    </row>
    <row r="153" spans="2:8" ht="15.75">
      <c r="B153" s="61"/>
      <c r="E153" s="306"/>
      <c r="H153" s="71"/>
    </row>
    <row r="154" spans="2:8" ht="15.75">
      <c r="B154" s="61" t="s">
        <v>22</v>
      </c>
      <c r="C154" s="283">
        <v>35</v>
      </c>
      <c r="E154" s="317"/>
      <c r="G154" s="282"/>
      <c r="H154" s="62"/>
    </row>
    <row r="155" spans="1:17" s="146" customFormat="1" ht="15.75">
      <c r="A155" s="48"/>
      <c r="B155" s="61"/>
      <c r="C155" s="153"/>
      <c r="D155" s="62"/>
      <c r="E155" s="318"/>
      <c r="F155" s="62"/>
      <c r="G155" s="124"/>
      <c r="H155" s="62"/>
      <c r="Q155" s="118"/>
    </row>
    <row r="156" spans="1:17" s="146" customFormat="1" ht="102">
      <c r="A156" s="48" t="s">
        <v>103</v>
      </c>
      <c r="B156" s="12" t="s">
        <v>196</v>
      </c>
      <c r="C156" s="62"/>
      <c r="D156" s="62"/>
      <c r="E156" s="306"/>
      <c r="F156" s="62"/>
      <c r="G156" s="124"/>
      <c r="H156" s="162"/>
      <c r="K156" s="12"/>
      <c r="Q156" s="105"/>
    </row>
    <row r="157" spans="1:17" s="146" customFormat="1" ht="15.75">
      <c r="A157" s="48"/>
      <c r="B157" s="12"/>
      <c r="C157" s="62"/>
      <c r="D157" s="62"/>
      <c r="E157" s="306"/>
      <c r="F157" s="62"/>
      <c r="G157" s="124"/>
      <c r="H157" s="162"/>
      <c r="K157" s="12"/>
      <c r="Q157" s="105"/>
    </row>
    <row r="158" spans="1:17" s="146" customFormat="1" ht="15.75" customHeight="1">
      <c r="A158" s="48"/>
      <c r="B158" s="61" t="s">
        <v>128</v>
      </c>
      <c r="C158" s="286">
        <v>1</v>
      </c>
      <c r="D158" s="62"/>
      <c r="E158" s="316"/>
      <c r="F158" s="62"/>
      <c r="G158" s="282"/>
      <c r="H158" s="62"/>
      <c r="Q158" s="118"/>
    </row>
    <row r="159" spans="1:17" s="146" customFormat="1" ht="15.75">
      <c r="A159" s="48"/>
      <c r="B159" s="61" t="s">
        <v>123</v>
      </c>
      <c r="C159" s="286">
        <v>1</v>
      </c>
      <c r="D159" s="62"/>
      <c r="E159" s="316"/>
      <c r="F159" s="62"/>
      <c r="G159" s="282"/>
      <c r="H159" s="62"/>
      <c r="Q159" s="118"/>
    </row>
    <row r="160" spans="1:17" s="146" customFormat="1" ht="15.75">
      <c r="A160" s="48"/>
      <c r="B160" s="61"/>
      <c r="C160" s="153"/>
      <c r="D160" s="62"/>
      <c r="E160" s="318"/>
      <c r="F160" s="62"/>
      <c r="G160" s="124"/>
      <c r="H160" s="62"/>
      <c r="Q160" s="118"/>
    </row>
    <row r="161" spans="1:17" s="146" customFormat="1" ht="15.75">
      <c r="A161" s="48"/>
      <c r="B161" s="61"/>
      <c r="C161" s="276" t="s">
        <v>176</v>
      </c>
      <c r="D161" s="272"/>
      <c r="E161" s="310" t="s">
        <v>177</v>
      </c>
      <c r="F161" s="272"/>
      <c r="G161" s="277" t="s">
        <v>170</v>
      </c>
      <c r="H161" s="62"/>
      <c r="Q161" s="118"/>
    </row>
    <row r="162" spans="1:17" s="146" customFormat="1" ht="165.75">
      <c r="A162" s="48" t="s">
        <v>81</v>
      </c>
      <c r="B162" s="12" t="s">
        <v>195</v>
      </c>
      <c r="C162" s="62"/>
      <c r="D162" s="62"/>
      <c r="E162" s="306"/>
      <c r="F162" s="62"/>
      <c r="G162" s="124"/>
      <c r="H162" s="162"/>
      <c r="K162" s="12"/>
      <c r="Q162" s="105"/>
    </row>
    <row r="163" spans="1:17" s="146" customFormat="1" ht="15.75">
      <c r="A163" s="48"/>
      <c r="B163" s="61"/>
      <c r="C163" s="62"/>
      <c r="D163" s="62"/>
      <c r="E163" s="306"/>
      <c r="F163" s="62"/>
      <c r="G163" s="124"/>
      <c r="H163" s="162"/>
      <c r="Q163" s="105"/>
    </row>
    <row r="164" spans="1:17" s="146" customFormat="1" ht="15.75">
      <c r="A164" s="48"/>
      <c r="B164" s="61" t="s">
        <v>127</v>
      </c>
      <c r="C164" s="286">
        <f>C158</f>
        <v>1</v>
      </c>
      <c r="D164" s="62"/>
      <c r="E164" s="316"/>
      <c r="F164" s="62"/>
      <c r="G164" s="282"/>
      <c r="H164" s="62"/>
      <c r="Q164" s="118"/>
    </row>
    <row r="165" spans="1:17" s="146" customFormat="1" ht="15.75">
      <c r="A165" s="48"/>
      <c r="B165" s="61" t="s">
        <v>123</v>
      </c>
      <c r="C165" s="286">
        <f>C159</f>
        <v>1</v>
      </c>
      <c r="D165" s="62"/>
      <c r="E165" s="316"/>
      <c r="F165" s="62"/>
      <c r="G165" s="282"/>
      <c r="H165" s="62"/>
      <c r="Q165" s="118"/>
    </row>
    <row r="166" spans="2:15" ht="15.75">
      <c r="B166" s="61"/>
      <c r="E166" s="306"/>
      <c r="H166" s="71"/>
      <c r="I166" s="51"/>
      <c r="J166" s="51"/>
      <c r="M166" s="51"/>
      <c r="N166" s="51"/>
      <c r="O166" s="51"/>
    </row>
    <row r="167" spans="1:8" ht="40.5" customHeight="1">
      <c r="A167" s="48" t="s">
        <v>1</v>
      </c>
      <c r="B167" s="61" t="s">
        <v>106</v>
      </c>
      <c r="E167" s="306"/>
      <c r="H167" s="71"/>
    </row>
    <row r="168" spans="2:8" ht="15.75">
      <c r="B168" s="61"/>
      <c r="E168" s="306"/>
      <c r="H168" s="71"/>
    </row>
    <row r="169" spans="2:17" ht="15.75">
      <c r="B169" s="61" t="s">
        <v>23</v>
      </c>
      <c r="C169" s="283">
        <v>2</v>
      </c>
      <c r="E169" s="307"/>
      <c r="G169" s="282"/>
      <c r="H169" s="62"/>
      <c r="Q169" s="118"/>
    </row>
    <row r="170" spans="2:17" ht="15.75">
      <c r="B170" s="61"/>
      <c r="E170" s="306"/>
      <c r="H170" s="62"/>
      <c r="Q170" s="118"/>
    </row>
    <row r="171" spans="1:8" ht="30.75" customHeight="1">
      <c r="A171" s="48" t="s">
        <v>107</v>
      </c>
      <c r="B171" s="61" t="s">
        <v>105</v>
      </c>
      <c r="E171" s="306"/>
      <c r="H171" s="71"/>
    </row>
    <row r="172" spans="2:8" ht="15.75">
      <c r="B172" s="61"/>
      <c r="E172" s="306"/>
      <c r="H172" s="58"/>
    </row>
    <row r="173" spans="2:8" ht="15.75">
      <c r="B173" s="61" t="s">
        <v>22</v>
      </c>
      <c r="C173" s="283">
        <v>35</v>
      </c>
      <c r="E173" s="305"/>
      <c r="G173" s="282"/>
      <c r="H173" s="62"/>
    </row>
    <row r="174" spans="2:17" ht="15.75">
      <c r="B174" s="61"/>
      <c r="E174" s="306"/>
      <c r="H174" s="62"/>
      <c r="Q174" s="118"/>
    </row>
    <row r="175" spans="1:8" ht="42.75" customHeight="1">
      <c r="A175" s="48" t="s">
        <v>2</v>
      </c>
      <c r="B175" s="61" t="s">
        <v>104</v>
      </c>
      <c r="E175" s="306"/>
      <c r="H175" s="71"/>
    </row>
    <row r="176" spans="2:8" ht="15.75">
      <c r="B176" s="61"/>
      <c r="E176" s="306"/>
      <c r="H176" s="58"/>
    </row>
    <row r="177" spans="2:8" ht="15.75">
      <c r="B177" s="61" t="s">
        <v>22</v>
      </c>
      <c r="C177" s="283">
        <v>35</v>
      </c>
      <c r="E177" s="305"/>
      <c r="G177" s="282"/>
      <c r="H177" s="62"/>
    </row>
    <row r="178" spans="2:8" ht="15.75">
      <c r="B178" s="61"/>
      <c r="E178" s="319"/>
      <c r="H178" s="62"/>
    </row>
    <row r="179" spans="1:8" ht="22.5" customHeight="1">
      <c r="A179" s="48" t="s">
        <v>112</v>
      </c>
      <c r="B179" s="61" t="s">
        <v>108</v>
      </c>
      <c r="E179" s="306"/>
      <c r="H179" s="71"/>
    </row>
    <row r="180" spans="2:8" ht="15.75">
      <c r="B180" s="61"/>
      <c r="E180" s="306"/>
      <c r="H180" s="58"/>
    </row>
    <row r="181" spans="2:8" ht="15.75">
      <c r="B181" s="61" t="s">
        <v>22</v>
      </c>
      <c r="C181" s="283">
        <v>35</v>
      </c>
      <c r="E181" s="305"/>
      <c r="G181" s="282"/>
      <c r="H181" s="62"/>
    </row>
    <row r="182" spans="2:8" ht="15.75">
      <c r="B182" s="61"/>
      <c r="H182" s="71"/>
    </row>
    <row r="183" spans="1:17" s="74" customFormat="1" ht="63.75">
      <c r="A183" s="48" t="s">
        <v>113</v>
      </c>
      <c r="B183" s="61" t="s">
        <v>9</v>
      </c>
      <c r="C183" s="62"/>
      <c r="D183" s="62"/>
      <c r="E183" s="136"/>
      <c r="F183" s="62"/>
      <c r="G183" s="124"/>
      <c r="H183" s="71"/>
      <c r="I183" s="72"/>
      <c r="J183" s="73"/>
      <c r="M183" s="75"/>
      <c r="N183" s="75"/>
      <c r="O183" s="75"/>
      <c r="Q183" s="105"/>
    </row>
    <row r="184" spans="2:17" ht="15.75">
      <c r="B184" s="61"/>
      <c r="C184" s="69"/>
      <c r="D184" s="69"/>
      <c r="E184" s="139"/>
      <c r="F184" s="69"/>
      <c r="G184" s="128"/>
      <c r="H184" s="74"/>
      <c r="Q184" s="107"/>
    </row>
    <row r="185" spans="2:11" ht="15.75">
      <c r="B185" s="61" t="s">
        <v>39</v>
      </c>
      <c r="G185" s="282"/>
      <c r="H185" s="62"/>
      <c r="J185" s="124"/>
      <c r="K185" s="124"/>
    </row>
    <row r="186" spans="2:8" ht="15.75">
      <c r="B186" s="61"/>
      <c r="H186" s="71"/>
    </row>
    <row r="187" spans="2:17" ht="15.75">
      <c r="B187" s="57" t="s">
        <v>24</v>
      </c>
      <c r="C187" s="66"/>
      <c r="D187" s="66"/>
      <c r="E187" s="137"/>
      <c r="F187" s="66"/>
      <c r="G187" s="278"/>
      <c r="Q187" s="106"/>
    </row>
    <row r="188" ht="15.75">
      <c r="H188" s="71"/>
    </row>
    <row r="189" ht="15.75">
      <c r="H189" s="71"/>
    </row>
  </sheetData>
  <sheetProtection selectLockedCells="1"/>
  <mergeCells count="2">
    <mergeCell ref="E22:G22"/>
    <mergeCell ref="E23:G23"/>
  </mergeCells>
  <conditionalFormatting sqref="C185:G187 C138:G159 C165:G181 C41:G61 C64:G84 C90:G109 G14:G17 C113:G121 C123:G134">
    <cfRule type="cellIs" priority="5" dxfId="35" operator="greaterThan" stopIfTrue="1">
      <formula>0</formula>
    </cfRule>
  </conditionalFormatting>
  <printOptions/>
  <pageMargins left="1.1811023622047245" right="0.15748031496062992" top="0.5905511811023623" bottom="0.5905511811023623" header="0.3937007874015748" footer="0.3937007874015748"/>
  <pageSetup firstPageNumber="1" useFirstPageNumber="1" horizontalDpi="600" verticalDpi="600" orientation="portrait" paperSize="9" r:id="rId1"/>
  <headerFooter alignWithMargins="0">
    <oddHeader>&amp;R&amp;"Arial,Navadno"&amp;9KANAL Kr3</oddHeader>
    <oddFooter>&amp;C&amp;"Arial,Navadno"&amp;10&amp;P</oddFooter>
  </headerFooter>
  <rowBreaks count="7" manualBreakCount="7">
    <brk id="33" max="6" man="1"/>
    <brk id="61" max="6" man="1"/>
    <brk id="84" max="6" man="1"/>
    <brk id="109" max="6" man="1"/>
    <brk id="121" max="6" man="1"/>
    <brk id="134" max="6" man="1"/>
    <brk id="159" max="6" man="1"/>
  </rowBreaks>
</worksheet>
</file>

<file path=xl/worksheets/sheet13.xml><?xml version="1.0" encoding="utf-8"?>
<worksheet xmlns="http://schemas.openxmlformats.org/spreadsheetml/2006/main" xmlns:r="http://schemas.openxmlformats.org/officeDocument/2006/relationships">
  <dimension ref="A1:Q229"/>
  <sheetViews>
    <sheetView view="pageBreakPreview" zoomScale="60" zoomScalePageLayoutView="0" workbookViewId="0" topLeftCell="A20">
      <selection activeCell="E42" sqref="E42:E225"/>
    </sheetView>
  </sheetViews>
  <sheetFormatPr defaultColWidth="8.69921875" defaultRowHeight="15.75"/>
  <cols>
    <col min="1" max="1" width="6.59765625" style="48" customWidth="1"/>
    <col min="2" max="2" width="27.3984375" style="63" customWidth="1"/>
    <col min="3" max="3" width="7.3984375" style="62" customWidth="1"/>
    <col min="4" max="4" width="1.203125" style="62" customWidth="1"/>
    <col min="5" max="5" width="11.19921875" style="136" customWidth="1"/>
    <col min="6" max="6" width="3.3984375" style="62" customWidth="1"/>
    <col min="7" max="7" width="14" style="124" customWidth="1"/>
    <col min="8" max="8" width="3.69921875" style="51" customWidth="1"/>
    <col min="9" max="9" width="14.796875" style="52" customWidth="1"/>
    <col min="10" max="10" width="8.69921875" style="53" customWidth="1"/>
    <col min="11" max="11" width="25.59765625" style="51" customWidth="1"/>
    <col min="12" max="12" width="15.59765625" style="51" customWidth="1"/>
    <col min="13" max="15" width="8.69921875" style="54" customWidth="1"/>
    <col min="16" max="16" width="8.69921875" style="51" customWidth="1"/>
    <col min="17" max="17" width="11.19921875" style="105" customWidth="1"/>
    <col min="18" max="16384" width="8.69921875" style="51" customWidth="1"/>
  </cols>
  <sheetData>
    <row r="1" spans="1:17" s="97" customFormat="1" ht="15.75" customHeight="1">
      <c r="A1" s="39"/>
      <c r="B1" s="40" t="s">
        <v>11</v>
      </c>
      <c r="C1" s="1" t="s">
        <v>129</v>
      </c>
      <c r="D1" s="38"/>
      <c r="E1" s="38"/>
      <c r="F1" s="2"/>
      <c r="G1" s="119"/>
      <c r="H1" s="96"/>
      <c r="Q1" s="113"/>
    </row>
    <row r="2" spans="1:17" s="97" customFormat="1" ht="15.75" customHeight="1">
      <c r="A2" s="39"/>
      <c r="B2" s="40"/>
      <c r="C2" s="1" t="s">
        <v>130</v>
      </c>
      <c r="D2" s="38"/>
      <c r="E2" s="38"/>
      <c r="F2" s="2"/>
      <c r="G2" s="119"/>
      <c r="H2" s="96"/>
      <c r="Q2" s="113"/>
    </row>
    <row r="3" spans="1:17" s="97" customFormat="1" ht="15.75" customHeight="1">
      <c r="A3" s="39"/>
      <c r="B3" s="40" t="s">
        <v>8</v>
      </c>
      <c r="C3" s="45" t="s">
        <v>216</v>
      </c>
      <c r="D3" s="38"/>
      <c r="E3" s="130"/>
      <c r="F3" s="2"/>
      <c r="G3" s="119"/>
      <c r="H3" s="96"/>
      <c r="Q3" s="113"/>
    </row>
    <row r="4" spans="1:17" s="97" customFormat="1" ht="15.75">
      <c r="A4" s="39"/>
      <c r="B4" s="40" t="s">
        <v>12</v>
      </c>
      <c r="C4" s="45" t="s">
        <v>217</v>
      </c>
      <c r="D4" s="46"/>
      <c r="E4" s="131"/>
      <c r="F4" s="46"/>
      <c r="G4" s="120"/>
      <c r="Q4" s="101"/>
    </row>
    <row r="5" spans="1:17" s="97" customFormat="1" ht="15.75">
      <c r="A5" s="39"/>
      <c r="B5" s="40" t="s">
        <v>13</v>
      </c>
      <c r="C5" s="1" t="s">
        <v>180</v>
      </c>
      <c r="D5" s="38"/>
      <c r="E5" s="130"/>
      <c r="F5" s="2"/>
      <c r="G5" s="120"/>
      <c r="Q5" s="113"/>
    </row>
    <row r="6" spans="1:17" s="43" customFormat="1" ht="15.75">
      <c r="A6" s="39"/>
      <c r="B6" s="40"/>
      <c r="C6" s="47" t="s">
        <v>181</v>
      </c>
      <c r="D6" s="46"/>
      <c r="E6" s="131"/>
      <c r="F6" s="46"/>
      <c r="G6" s="120"/>
      <c r="I6" s="41"/>
      <c r="J6" s="42"/>
      <c r="M6" s="44"/>
      <c r="N6" s="44"/>
      <c r="O6" s="44"/>
      <c r="Q6" s="101"/>
    </row>
    <row r="7" spans="1:17" s="43" customFormat="1" ht="15.75">
      <c r="A7" s="39"/>
      <c r="B7" s="40"/>
      <c r="C7" s="47"/>
      <c r="D7" s="46"/>
      <c r="E7" s="131"/>
      <c r="F7" s="46"/>
      <c r="G7" s="120"/>
      <c r="I7" s="41"/>
      <c r="J7" s="42"/>
      <c r="M7" s="44"/>
      <c r="N7" s="44"/>
      <c r="O7" s="44"/>
      <c r="Q7" s="101"/>
    </row>
    <row r="9" spans="1:17" ht="18">
      <c r="A9" s="48" t="s">
        <v>14</v>
      </c>
      <c r="B9" s="49" t="s">
        <v>52</v>
      </c>
      <c r="C9" s="50"/>
      <c r="D9" s="50"/>
      <c r="E9" s="132"/>
      <c r="F9" s="50"/>
      <c r="G9" s="121"/>
      <c r="Q9" s="102"/>
    </row>
    <row r="10" spans="2:17" ht="15.75">
      <c r="B10" s="50"/>
      <c r="C10" s="50"/>
      <c r="D10" s="50"/>
      <c r="E10" s="132"/>
      <c r="F10" s="50"/>
      <c r="G10" s="121"/>
      <c r="Q10" s="102"/>
    </row>
    <row r="12" spans="1:17" s="9" customFormat="1" ht="15.75">
      <c r="A12" s="10" t="s">
        <v>15</v>
      </c>
      <c r="B12" s="11" t="s">
        <v>16</v>
      </c>
      <c r="C12" s="55"/>
      <c r="E12" s="133"/>
      <c r="G12" s="122"/>
      <c r="I12" s="30"/>
      <c r="J12" s="26"/>
      <c r="M12" s="34"/>
      <c r="N12" s="34"/>
      <c r="O12" s="34"/>
      <c r="Q12" s="114"/>
    </row>
    <row r="13" spans="1:17" s="9" customFormat="1" ht="15.75">
      <c r="A13" s="10"/>
      <c r="B13" s="11"/>
      <c r="C13" s="55"/>
      <c r="E13" s="133"/>
      <c r="G13" s="122"/>
      <c r="I13" s="30"/>
      <c r="J13" s="26"/>
      <c r="M13" s="34"/>
      <c r="N13" s="34"/>
      <c r="O13" s="34"/>
      <c r="Q13" s="114"/>
    </row>
    <row r="14" spans="1:17" s="9" customFormat="1" ht="15.75">
      <c r="A14" s="56" t="s">
        <v>27</v>
      </c>
      <c r="B14" s="57" t="s">
        <v>26</v>
      </c>
      <c r="C14" s="58"/>
      <c r="D14" s="58"/>
      <c r="E14" s="134"/>
      <c r="F14" s="58"/>
      <c r="G14" s="278"/>
      <c r="H14" s="99"/>
      <c r="I14" s="30"/>
      <c r="J14" s="26"/>
      <c r="K14" s="145"/>
      <c r="M14" s="34"/>
      <c r="N14" s="34"/>
      <c r="O14" s="34"/>
      <c r="Q14" s="103"/>
    </row>
    <row r="15" spans="1:17" ht="15.75">
      <c r="A15" s="56" t="s">
        <v>32</v>
      </c>
      <c r="B15" s="57" t="s">
        <v>17</v>
      </c>
      <c r="C15" s="58"/>
      <c r="D15" s="58"/>
      <c r="E15" s="134"/>
      <c r="F15" s="58"/>
      <c r="G15" s="278"/>
      <c r="H15" s="99"/>
      <c r="K15" s="142"/>
      <c r="Q15" s="103"/>
    </row>
    <row r="16" spans="1:17" ht="15.75">
      <c r="A16" s="56" t="s">
        <v>42</v>
      </c>
      <c r="B16" s="57" t="s">
        <v>18</v>
      </c>
      <c r="C16" s="58"/>
      <c r="D16" s="58"/>
      <c r="E16" s="134"/>
      <c r="F16" s="58"/>
      <c r="G16" s="278"/>
      <c r="H16" s="99"/>
      <c r="K16" s="142"/>
      <c r="Q16" s="103"/>
    </row>
    <row r="17" spans="1:17" s="146" customFormat="1" ht="31.5">
      <c r="A17" s="56" t="s">
        <v>0</v>
      </c>
      <c r="B17" s="57" t="s">
        <v>40</v>
      </c>
      <c r="C17" s="58"/>
      <c r="D17" s="58"/>
      <c r="E17" s="134"/>
      <c r="F17" s="58"/>
      <c r="G17" s="278"/>
      <c r="H17" s="99"/>
      <c r="Q17" s="103"/>
    </row>
    <row r="18" spans="1:17" ht="15.75">
      <c r="A18" s="56"/>
      <c r="B18" s="57"/>
      <c r="C18" s="58"/>
      <c r="D18" s="58"/>
      <c r="E18" s="134"/>
      <c r="F18" s="58"/>
      <c r="G18" s="123"/>
      <c r="K18" s="142"/>
      <c r="Q18" s="103"/>
    </row>
    <row r="19" spans="1:17" ht="16.5" thickBot="1">
      <c r="A19" s="56"/>
      <c r="B19" s="59" t="s">
        <v>53</v>
      </c>
      <c r="C19" s="60"/>
      <c r="D19" s="60"/>
      <c r="E19" s="135"/>
      <c r="F19" s="60"/>
      <c r="G19" s="279"/>
      <c r="H19" s="99"/>
      <c r="K19" s="143"/>
      <c r="Q19" s="104"/>
    </row>
    <row r="23" spans="2:7" ht="15.75" customHeight="1">
      <c r="B23" s="151" t="s">
        <v>83</v>
      </c>
      <c r="E23" s="1249" t="s">
        <v>149</v>
      </c>
      <c r="F23" s="1249"/>
      <c r="G23" s="1249"/>
    </row>
    <row r="24" spans="2:7" ht="84.75" customHeight="1">
      <c r="B24" s="151" t="s">
        <v>86</v>
      </c>
      <c r="E24" s="1250" t="s">
        <v>251</v>
      </c>
      <c r="F24" s="1250"/>
      <c r="G24" s="1250"/>
    </row>
    <row r="25" ht="15.75">
      <c r="B25" s="151"/>
    </row>
    <row r="26" ht="15.75">
      <c r="B26" s="151" t="s">
        <v>84</v>
      </c>
    </row>
    <row r="27" ht="63.75">
      <c r="B27" s="151" t="s">
        <v>85</v>
      </c>
    </row>
    <row r="28" ht="15.75">
      <c r="B28" s="151"/>
    </row>
    <row r="29" ht="15.75">
      <c r="K29" s="63"/>
    </row>
    <row r="30" ht="15.75">
      <c r="K30" s="63"/>
    </row>
    <row r="31" ht="15.75">
      <c r="B31" s="151"/>
    </row>
    <row r="32" ht="15.75">
      <c r="B32" s="151"/>
    </row>
    <row r="34" ht="15.75">
      <c r="B34" s="63" t="s">
        <v>172</v>
      </c>
    </row>
    <row r="35" spans="1:17" s="9" customFormat="1" ht="15.75">
      <c r="A35" s="48"/>
      <c r="B35" s="63"/>
      <c r="C35" s="62"/>
      <c r="D35" s="62"/>
      <c r="E35" s="136"/>
      <c r="F35" s="62"/>
      <c r="G35" s="124"/>
      <c r="H35" s="51"/>
      <c r="I35" s="30"/>
      <c r="J35" s="26"/>
      <c r="M35" s="34"/>
      <c r="N35" s="34"/>
      <c r="O35" s="34"/>
      <c r="Q35" s="105"/>
    </row>
    <row r="36" spans="1:17" ht="15.75">
      <c r="A36" s="14" t="s">
        <v>19</v>
      </c>
      <c r="B36" s="11" t="s">
        <v>16</v>
      </c>
      <c r="C36" s="55"/>
      <c r="D36" s="9"/>
      <c r="E36" s="133"/>
      <c r="F36" s="9"/>
      <c r="G36" s="122"/>
      <c r="H36" s="9"/>
      <c r="Q36" s="114"/>
    </row>
    <row r="37" spans="1:17" s="9" customFormat="1" ht="15.75">
      <c r="A37" s="48"/>
      <c r="B37" s="65"/>
      <c r="C37" s="66"/>
      <c r="D37" s="66"/>
      <c r="E37" s="137"/>
      <c r="F37" s="66"/>
      <c r="G37" s="125"/>
      <c r="H37" s="51"/>
      <c r="I37" s="30"/>
      <c r="J37" s="26"/>
      <c r="M37" s="34"/>
      <c r="N37" s="34"/>
      <c r="O37" s="34"/>
      <c r="Q37" s="106"/>
    </row>
    <row r="38" spans="1:17" s="9" customFormat="1" ht="15.75">
      <c r="A38" s="14" t="s">
        <v>27</v>
      </c>
      <c r="B38" s="11" t="s">
        <v>26</v>
      </c>
      <c r="C38" s="55"/>
      <c r="E38" s="133"/>
      <c r="G38" s="122"/>
      <c r="I38" s="30"/>
      <c r="J38" s="26"/>
      <c r="M38" s="34"/>
      <c r="N38" s="34"/>
      <c r="O38" s="34"/>
      <c r="Q38" s="114"/>
    </row>
    <row r="39" spans="1:17" s="9" customFormat="1" ht="15.75">
      <c r="A39" s="10"/>
      <c r="B39" s="11"/>
      <c r="C39" s="276" t="s">
        <v>176</v>
      </c>
      <c r="D39" s="272"/>
      <c r="E39" s="277" t="s">
        <v>177</v>
      </c>
      <c r="F39" s="272"/>
      <c r="G39" s="277" t="s">
        <v>170</v>
      </c>
      <c r="I39" s="30"/>
      <c r="J39" s="26"/>
      <c r="M39" s="34"/>
      <c r="N39" s="34"/>
      <c r="O39" s="34"/>
      <c r="Q39" s="114"/>
    </row>
    <row r="40" spans="1:17" s="20" customFormat="1" ht="39">
      <c r="A40" s="15" t="s">
        <v>28</v>
      </c>
      <c r="B40" s="16" t="s">
        <v>145</v>
      </c>
      <c r="C40" s="55"/>
      <c r="D40" s="9"/>
      <c r="E40" s="133"/>
      <c r="F40" s="9"/>
      <c r="G40" s="122"/>
      <c r="H40" s="9"/>
      <c r="I40" s="31"/>
      <c r="J40" s="27"/>
      <c r="M40" s="35"/>
      <c r="N40" s="35"/>
      <c r="O40" s="35"/>
      <c r="Q40" s="114"/>
    </row>
    <row r="41" spans="1:17" s="9" customFormat="1" ht="15.75">
      <c r="A41" s="21"/>
      <c r="B41" s="16"/>
      <c r="C41" s="67"/>
      <c r="D41" s="20"/>
      <c r="E41" s="138"/>
      <c r="F41" s="20"/>
      <c r="G41" s="126"/>
      <c r="H41" s="20"/>
      <c r="I41" s="30"/>
      <c r="J41" s="26"/>
      <c r="M41" s="34"/>
      <c r="N41" s="34"/>
      <c r="O41" s="34"/>
      <c r="Q41" s="115"/>
    </row>
    <row r="42" spans="1:17" s="9" customFormat="1" ht="15.75">
      <c r="A42" s="10"/>
      <c r="B42" s="61" t="s">
        <v>22</v>
      </c>
      <c r="C42" s="283">
        <v>286</v>
      </c>
      <c r="D42" s="62"/>
      <c r="E42" s="305"/>
      <c r="F42" s="100"/>
      <c r="G42" s="282"/>
      <c r="H42" s="100"/>
      <c r="I42" s="30"/>
      <c r="J42" s="26"/>
      <c r="M42" s="34"/>
      <c r="N42" s="34"/>
      <c r="O42" s="34"/>
      <c r="Q42" s="105"/>
    </row>
    <row r="43" spans="1:17" s="9" customFormat="1" ht="15.75">
      <c r="A43" s="10"/>
      <c r="B43" s="17"/>
      <c r="C43" s="55"/>
      <c r="E43" s="306"/>
      <c r="G43" s="122"/>
      <c r="I43" s="30"/>
      <c r="J43" s="26"/>
      <c r="M43" s="34"/>
      <c r="N43" s="34"/>
      <c r="O43" s="34"/>
      <c r="Q43" s="114"/>
    </row>
    <row r="44" spans="1:17" s="22" customFormat="1" ht="76.5">
      <c r="A44" s="15" t="s">
        <v>30</v>
      </c>
      <c r="B44" s="164" t="s">
        <v>146</v>
      </c>
      <c r="C44" s="55"/>
      <c r="D44" s="9"/>
      <c r="E44" s="306"/>
      <c r="F44" s="9"/>
      <c r="G44" s="122"/>
      <c r="H44" s="9"/>
      <c r="I44" s="32"/>
      <c r="J44" s="28"/>
      <c r="K44" s="61"/>
      <c r="M44" s="36"/>
      <c r="N44" s="36"/>
      <c r="O44" s="36"/>
      <c r="Q44" s="114"/>
    </row>
    <row r="45" spans="1:17" s="9" customFormat="1" ht="15.75">
      <c r="A45" s="23"/>
      <c r="B45" s="61"/>
      <c r="C45" s="68"/>
      <c r="D45" s="22"/>
      <c r="E45" s="306"/>
      <c r="F45" s="22"/>
      <c r="G45" s="127"/>
      <c r="H45" s="22"/>
      <c r="I45" s="30"/>
      <c r="J45" s="26"/>
      <c r="M45" s="34"/>
      <c r="N45" s="34"/>
      <c r="O45" s="34"/>
      <c r="Q45" s="116"/>
    </row>
    <row r="46" spans="1:17" s="9" customFormat="1" ht="15.75">
      <c r="A46" s="10"/>
      <c r="B46" s="61" t="s">
        <v>55</v>
      </c>
      <c r="C46" s="283">
        <v>1</v>
      </c>
      <c r="D46" s="62"/>
      <c r="E46" s="307"/>
      <c r="F46" s="100"/>
      <c r="G46" s="282"/>
      <c r="H46" s="100"/>
      <c r="I46" s="30"/>
      <c r="J46" s="26"/>
      <c r="M46" s="34"/>
      <c r="N46" s="34"/>
      <c r="O46" s="34"/>
      <c r="Q46" s="105"/>
    </row>
    <row r="47" spans="1:17" s="9" customFormat="1" ht="15.75">
      <c r="A47" s="10"/>
      <c r="B47" s="61"/>
      <c r="C47" s="62"/>
      <c r="D47" s="62"/>
      <c r="E47" s="306"/>
      <c r="F47" s="62"/>
      <c r="G47" s="124"/>
      <c r="H47" s="62"/>
      <c r="I47" s="30"/>
      <c r="J47" s="26"/>
      <c r="M47" s="34"/>
      <c r="N47" s="34"/>
      <c r="O47" s="34"/>
      <c r="Q47" s="105"/>
    </row>
    <row r="48" spans="1:17" s="22" customFormat="1" ht="57" customHeight="1">
      <c r="A48" s="15" t="s">
        <v>31</v>
      </c>
      <c r="B48" s="61" t="s">
        <v>66</v>
      </c>
      <c r="C48" s="55"/>
      <c r="D48" s="9"/>
      <c r="E48" s="312"/>
      <c r="F48" s="9"/>
      <c r="G48" s="122"/>
      <c r="H48" s="9"/>
      <c r="I48" s="32"/>
      <c r="J48" s="28"/>
      <c r="M48" s="36"/>
      <c r="N48" s="36"/>
      <c r="O48" s="36"/>
      <c r="Q48" s="114"/>
    </row>
    <row r="49" spans="1:17" s="9" customFormat="1" ht="15.75">
      <c r="A49" s="23"/>
      <c r="B49" s="61"/>
      <c r="C49" s="68"/>
      <c r="D49" s="22"/>
      <c r="E49" s="327"/>
      <c r="F49" s="22"/>
      <c r="G49" s="127"/>
      <c r="H49" s="22"/>
      <c r="I49" s="30"/>
      <c r="J49" s="26"/>
      <c r="M49" s="34"/>
      <c r="N49" s="34"/>
      <c r="O49" s="34"/>
      <c r="Q49" s="116"/>
    </row>
    <row r="50" spans="1:17" s="9" customFormat="1" ht="15.75">
      <c r="A50" s="10"/>
      <c r="B50" s="61" t="s">
        <v>23</v>
      </c>
      <c r="C50" s="283">
        <v>4</v>
      </c>
      <c r="D50" s="62"/>
      <c r="E50" s="307"/>
      <c r="F50" s="100"/>
      <c r="G50" s="282"/>
      <c r="H50" s="100"/>
      <c r="I50" s="30"/>
      <c r="J50" s="26"/>
      <c r="M50" s="34"/>
      <c r="N50" s="34"/>
      <c r="O50" s="34"/>
      <c r="Q50" s="105"/>
    </row>
    <row r="51" spans="1:17" s="9" customFormat="1" ht="15.75">
      <c r="A51" s="10"/>
      <c r="B51" s="61"/>
      <c r="C51" s="62"/>
      <c r="D51" s="62"/>
      <c r="E51" s="306"/>
      <c r="F51" s="62"/>
      <c r="G51" s="124"/>
      <c r="H51" s="62"/>
      <c r="I51" s="30"/>
      <c r="J51" s="26"/>
      <c r="M51" s="34"/>
      <c r="N51" s="34"/>
      <c r="O51" s="34"/>
      <c r="Q51" s="105"/>
    </row>
    <row r="52" spans="1:17" s="22" customFormat="1" ht="57.75" customHeight="1">
      <c r="A52" s="15" t="s">
        <v>56</v>
      </c>
      <c r="B52" s="61" t="s">
        <v>68</v>
      </c>
      <c r="C52" s="62"/>
      <c r="D52" s="62"/>
      <c r="E52" s="306"/>
      <c r="F52" s="62"/>
      <c r="G52" s="124"/>
      <c r="H52" s="9"/>
      <c r="I52" s="32"/>
      <c r="J52" s="28"/>
      <c r="M52" s="36"/>
      <c r="N52" s="36"/>
      <c r="O52" s="36"/>
      <c r="Q52" s="105"/>
    </row>
    <row r="53" spans="1:17" s="9" customFormat="1" ht="15.75">
      <c r="A53" s="23"/>
      <c r="B53" s="61"/>
      <c r="C53" s="69"/>
      <c r="D53" s="69"/>
      <c r="E53" s="306"/>
      <c r="F53" s="69"/>
      <c r="G53" s="128"/>
      <c r="H53" s="22"/>
      <c r="I53" s="30"/>
      <c r="J53" s="26"/>
      <c r="M53" s="34"/>
      <c r="N53" s="34"/>
      <c r="O53" s="34"/>
      <c r="Q53" s="107"/>
    </row>
    <row r="54" spans="1:17" s="9" customFormat="1" ht="15.75">
      <c r="A54" s="10"/>
      <c r="B54" s="61" t="s">
        <v>23</v>
      </c>
      <c r="C54" s="283">
        <f>INT(C42/20)+1</f>
        <v>15</v>
      </c>
      <c r="D54" s="62"/>
      <c r="E54" s="307"/>
      <c r="F54" s="100"/>
      <c r="G54" s="282"/>
      <c r="H54" s="100"/>
      <c r="I54" s="30"/>
      <c r="J54" s="26"/>
      <c r="M54" s="34"/>
      <c r="N54" s="34"/>
      <c r="O54" s="34"/>
      <c r="Q54" s="105"/>
    </row>
    <row r="55" spans="1:17" s="9" customFormat="1" ht="15.75">
      <c r="A55" s="10"/>
      <c r="B55" s="61"/>
      <c r="C55" s="62"/>
      <c r="D55" s="62"/>
      <c r="E55" s="306"/>
      <c r="F55" s="62"/>
      <c r="G55" s="124"/>
      <c r="H55" s="62"/>
      <c r="I55" s="30"/>
      <c r="J55" s="26"/>
      <c r="M55" s="34"/>
      <c r="N55" s="34"/>
      <c r="O55" s="34"/>
      <c r="Q55" s="105"/>
    </row>
    <row r="56" spans="1:17" s="9" customFormat="1" ht="38.25">
      <c r="A56" s="15" t="s">
        <v>5</v>
      </c>
      <c r="B56" s="61" t="s">
        <v>6</v>
      </c>
      <c r="C56" s="62"/>
      <c r="D56" s="62"/>
      <c r="E56" s="306"/>
      <c r="F56" s="62"/>
      <c r="G56" s="124"/>
      <c r="I56" s="30"/>
      <c r="J56" s="26"/>
      <c r="M56" s="34"/>
      <c r="N56" s="34"/>
      <c r="O56" s="34"/>
      <c r="Q56" s="105"/>
    </row>
    <row r="57" spans="1:17" s="9" customFormat="1" ht="15.75">
      <c r="A57" s="23"/>
      <c r="B57" s="61"/>
      <c r="C57" s="69"/>
      <c r="D57" s="69"/>
      <c r="E57" s="308"/>
      <c r="F57" s="69"/>
      <c r="G57" s="128"/>
      <c r="H57" s="22"/>
      <c r="I57" s="30"/>
      <c r="J57" s="26"/>
      <c r="M57" s="34"/>
      <c r="N57" s="34"/>
      <c r="O57" s="34"/>
      <c r="Q57" s="107"/>
    </row>
    <row r="58" spans="1:17" s="9" customFormat="1" ht="15.75">
      <c r="A58" s="10"/>
      <c r="B58" s="61" t="s">
        <v>29</v>
      </c>
      <c r="C58" s="283">
        <v>1</v>
      </c>
      <c r="D58" s="62"/>
      <c r="E58" s="307"/>
      <c r="F58" s="100"/>
      <c r="G58" s="282"/>
      <c r="H58" s="100"/>
      <c r="I58" s="30"/>
      <c r="J58" s="26"/>
      <c r="M58" s="34"/>
      <c r="N58" s="34"/>
      <c r="O58" s="34"/>
      <c r="Q58" s="105"/>
    </row>
    <row r="59" spans="1:17" s="9" customFormat="1" ht="15.75">
      <c r="A59" s="10"/>
      <c r="B59" s="61"/>
      <c r="C59" s="62"/>
      <c r="D59" s="62"/>
      <c r="E59" s="306"/>
      <c r="F59" s="62"/>
      <c r="G59" s="124"/>
      <c r="H59" s="62"/>
      <c r="I59" s="30"/>
      <c r="J59" s="26"/>
      <c r="M59" s="34"/>
      <c r="N59" s="34"/>
      <c r="O59" s="34"/>
      <c r="Q59" s="105"/>
    </row>
    <row r="60" spans="1:17" s="22" customFormat="1" ht="48" customHeight="1">
      <c r="A60" s="15" t="s">
        <v>75</v>
      </c>
      <c r="B60" s="61" t="s">
        <v>142</v>
      </c>
      <c r="C60" s="62"/>
      <c r="D60" s="62"/>
      <c r="E60" s="306"/>
      <c r="F60" s="62"/>
      <c r="G60" s="124"/>
      <c r="H60" s="9"/>
      <c r="I60" s="32"/>
      <c r="J60" s="28"/>
      <c r="M60" s="36"/>
      <c r="N60" s="36"/>
      <c r="O60" s="36"/>
      <c r="Q60" s="105"/>
    </row>
    <row r="61" spans="1:17" s="9" customFormat="1" ht="15.75">
      <c r="A61" s="23"/>
      <c r="B61" s="61"/>
      <c r="C61" s="69"/>
      <c r="D61" s="69"/>
      <c r="E61" s="308"/>
      <c r="F61" s="69"/>
      <c r="G61" s="128"/>
      <c r="H61" s="22"/>
      <c r="I61" s="30"/>
      <c r="J61" s="26"/>
      <c r="M61" s="34"/>
      <c r="N61" s="34"/>
      <c r="O61" s="34"/>
      <c r="Q61" s="107"/>
    </row>
    <row r="62" spans="1:17" s="9" customFormat="1" ht="15.75">
      <c r="A62" s="10"/>
      <c r="B62" s="61" t="s">
        <v>23</v>
      </c>
      <c r="C62" s="283">
        <v>1</v>
      </c>
      <c r="D62" s="62"/>
      <c r="E62" s="307"/>
      <c r="F62" s="100"/>
      <c r="G62" s="282"/>
      <c r="H62" s="100"/>
      <c r="I62" s="30"/>
      <c r="J62" s="26"/>
      <c r="M62" s="34"/>
      <c r="N62" s="34"/>
      <c r="O62" s="34"/>
      <c r="Q62" s="105"/>
    </row>
    <row r="63" spans="1:17" s="9" customFormat="1" ht="15.75">
      <c r="A63" s="10"/>
      <c r="B63" s="61"/>
      <c r="C63" s="62"/>
      <c r="D63" s="62"/>
      <c r="E63" s="306"/>
      <c r="F63" s="100"/>
      <c r="G63" s="124"/>
      <c r="H63" s="100"/>
      <c r="I63" s="30"/>
      <c r="J63" s="26"/>
      <c r="M63" s="34"/>
      <c r="N63" s="34"/>
      <c r="O63" s="34"/>
      <c r="Q63" s="105"/>
    </row>
    <row r="64" spans="1:17" s="22" customFormat="1" ht="34.5" customHeight="1">
      <c r="A64" s="15" t="s">
        <v>143</v>
      </c>
      <c r="B64" s="61" t="s">
        <v>144</v>
      </c>
      <c r="C64" s="62"/>
      <c r="D64" s="62"/>
      <c r="E64" s="306"/>
      <c r="F64" s="62"/>
      <c r="G64" s="124"/>
      <c r="H64" s="9"/>
      <c r="I64" s="32"/>
      <c r="J64" s="28"/>
      <c r="M64" s="36"/>
      <c r="N64" s="36"/>
      <c r="O64" s="36"/>
      <c r="Q64" s="105"/>
    </row>
    <row r="65" spans="1:17" s="9" customFormat="1" ht="15.75">
      <c r="A65" s="23"/>
      <c r="B65" s="61"/>
      <c r="C65" s="69"/>
      <c r="D65" s="69"/>
      <c r="E65" s="308"/>
      <c r="F65" s="69"/>
      <c r="G65" s="128"/>
      <c r="H65" s="22"/>
      <c r="I65" s="30"/>
      <c r="J65" s="26"/>
      <c r="M65" s="34"/>
      <c r="N65" s="34"/>
      <c r="O65" s="34"/>
      <c r="Q65" s="107"/>
    </row>
    <row r="66" spans="1:17" s="9" customFormat="1" ht="15.75">
      <c r="A66" s="10"/>
      <c r="B66" s="61" t="s">
        <v>71</v>
      </c>
      <c r="C66" s="283">
        <v>286</v>
      </c>
      <c r="D66" s="62"/>
      <c r="E66" s="307"/>
      <c r="F66" s="100"/>
      <c r="G66" s="282"/>
      <c r="H66" s="100"/>
      <c r="I66" s="30"/>
      <c r="J66" s="26"/>
      <c r="M66" s="34"/>
      <c r="N66" s="34"/>
      <c r="O66" s="34"/>
      <c r="Q66" s="105"/>
    </row>
    <row r="67" spans="1:17" s="9" customFormat="1" ht="15.75">
      <c r="A67" s="10"/>
      <c r="B67" s="61"/>
      <c r="C67" s="276" t="s">
        <v>176</v>
      </c>
      <c r="D67" s="272"/>
      <c r="E67" s="310" t="s">
        <v>177</v>
      </c>
      <c r="F67" s="272"/>
      <c r="G67" s="277" t="s">
        <v>170</v>
      </c>
      <c r="H67" s="62"/>
      <c r="I67" s="30"/>
      <c r="J67" s="26"/>
      <c r="M67" s="34"/>
      <c r="N67" s="34"/>
      <c r="O67" s="34"/>
      <c r="Q67" s="105"/>
    </row>
    <row r="68" spans="1:17" s="9" customFormat="1" ht="86.25" customHeight="1">
      <c r="A68" s="15" t="s">
        <v>54</v>
      </c>
      <c r="B68" s="61" t="s">
        <v>218</v>
      </c>
      <c r="C68" s="62"/>
      <c r="D68" s="62"/>
      <c r="E68" s="306"/>
      <c r="F68" s="62"/>
      <c r="G68" s="124"/>
      <c r="I68" s="30"/>
      <c r="J68" s="26"/>
      <c r="M68" s="34"/>
      <c r="N68" s="34"/>
      <c r="O68" s="34"/>
      <c r="Q68" s="105"/>
    </row>
    <row r="69" spans="1:17" s="9" customFormat="1" ht="44.25" customHeight="1">
      <c r="A69" s="10"/>
      <c r="B69" s="61" t="s">
        <v>119</v>
      </c>
      <c r="C69" s="283">
        <v>1</v>
      </c>
      <c r="D69" s="62"/>
      <c r="E69" s="307"/>
      <c r="F69" s="100"/>
      <c r="G69" s="282"/>
      <c r="H69" s="100"/>
      <c r="I69" s="30"/>
      <c r="J69" s="26"/>
      <c r="M69" s="34"/>
      <c r="N69" s="34"/>
      <c r="O69" s="34"/>
      <c r="Q69" s="105"/>
    </row>
    <row r="70" spans="1:17" s="9" customFormat="1" ht="15.75" customHeight="1">
      <c r="A70" s="10"/>
      <c r="B70" s="61"/>
      <c r="C70" s="62"/>
      <c r="D70" s="62"/>
      <c r="E70" s="306"/>
      <c r="F70" s="62"/>
      <c r="G70" s="124"/>
      <c r="I70" s="30"/>
      <c r="J70" s="26"/>
      <c r="M70" s="34"/>
      <c r="N70" s="34"/>
      <c r="O70" s="34"/>
      <c r="Q70" s="105"/>
    </row>
    <row r="71" spans="1:17" s="9" customFormat="1" ht="15.75" customHeight="1">
      <c r="A71" s="15" t="s">
        <v>61</v>
      </c>
      <c r="B71" s="90" t="s">
        <v>62</v>
      </c>
      <c r="C71" s="62"/>
      <c r="D71" s="62"/>
      <c r="E71" s="306"/>
      <c r="F71" s="62"/>
      <c r="G71" s="124"/>
      <c r="I71" s="30"/>
      <c r="J71" s="26"/>
      <c r="M71" s="34"/>
      <c r="N71" s="34"/>
      <c r="O71" s="34"/>
      <c r="Q71" s="105"/>
    </row>
    <row r="72" spans="1:17" s="9" customFormat="1" ht="15.75" customHeight="1">
      <c r="A72" s="23"/>
      <c r="B72" s="90"/>
      <c r="C72" s="69"/>
      <c r="D72" s="69"/>
      <c r="E72" s="308"/>
      <c r="F72" s="69"/>
      <c r="G72" s="128"/>
      <c r="H72" s="22"/>
      <c r="I72" s="30"/>
      <c r="J72" s="26"/>
      <c r="M72" s="34"/>
      <c r="N72" s="34"/>
      <c r="O72" s="34"/>
      <c r="Q72" s="107"/>
    </row>
    <row r="73" spans="1:17" s="9" customFormat="1" ht="15.75" customHeight="1">
      <c r="A73" s="10"/>
      <c r="B73" s="90" t="s">
        <v>41</v>
      </c>
      <c r="C73" s="283">
        <v>9</v>
      </c>
      <c r="D73" s="62"/>
      <c r="E73" s="307"/>
      <c r="F73" s="100"/>
      <c r="G73" s="282"/>
      <c r="H73" s="100"/>
      <c r="I73" s="30"/>
      <c r="J73" s="26"/>
      <c r="M73" s="34"/>
      <c r="N73" s="34"/>
      <c r="O73" s="34"/>
      <c r="Q73" s="105"/>
    </row>
    <row r="74" spans="1:17" s="9" customFormat="1" ht="15.75" customHeight="1">
      <c r="A74" s="10"/>
      <c r="B74" s="61"/>
      <c r="C74" s="62"/>
      <c r="D74" s="62"/>
      <c r="E74" s="306"/>
      <c r="F74" s="62"/>
      <c r="G74" s="124"/>
      <c r="H74" s="62"/>
      <c r="I74" s="30"/>
      <c r="J74" s="26"/>
      <c r="M74" s="34"/>
      <c r="N74" s="34"/>
      <c r="O74" s="34"/>
      <c r="Q74" s="105"/>
    </row>
    <row r="75" spans="1:17" s="9" customFormat="1" ht="89.25" customHeight="1">
      <c r="A75" s="15" t="s">
        <v>73</v>
      </c>
      <c r="B75" s="61" t="s">
        <v>141</v>
      </c>
      <c r="C75" s="62"/>
      <c r="D75" s="62"/>
      <c r="E75" s="306"/>
      <c r="F75" s="62"/>
      <c r="G75" s="124"/>
      <c r="I75" s="30"/>
      <c r="J75" s="26"/>
      <c r="M75" s="34"/>
      <c r="N75" s="34"/>
      <c r="O75" s="34"/>
      <c r="Q75" s="105"/>
    </row>
    <row r="76" spans="1:17" s="9" customFormat="1" ht="15.75" customHeight="1">
      <c r="A76" s="23"/>
      <c r="B76" s="61"/>
      <c r="C76" s="69"/>
      <c r="D76" s="69"/>
      <c r="E76" s="308"/>
      <c r="F76" s="69"/>
      <c r="G76" s="128"/>
      <c r="H76" s="22"/>
      <c r="I76" s="30"/>
      <c r="J76" s="26"/>
      <c r="M76" s="34"/>
      <c r="N76" s="34"/>
      <c r="O76" s="34"/>
      <c r="Q76" s="107"/>
    </row>
    <row r="77" spans="1:17" s="9" customFormat="1" ht="15.75" customHeight="1">
      <c r="A77" s="10"/>
      <c r="B77" s="61" t="s">
        <v>23</v>
      </c>
      <c r="C77" s="283">
        <v>1</v>
      </c>
      <c r="D77" s="62"/>
      <c r="E77" s="307"/>
      <c r="F77" s="100"/>
      <c r="G77" s="282"/>
      <c r="H77" s="100"/>
      <c r="I77" s="30"/>
      <c r="J77" s="26"/>
      <c r="M77" s="34"/>
      <c r="N77" s="34"/>
      <c r="O77" s="34"/>
      <c r="Q77" s="105"/>
    </row>
    <row r="78" spans="1:17" s="9" customFormat="1" ht="15.75" customHeight="1">
      <c r="A78" s="10"/>
      <c r="B78" s="61"/>
      <c r="C78" s="62"/>
      <c r="D78" s="62"/>
      <c r="E78" s="306"/>
      <c r="F78" s="62"/>
      <c r="G78" s="124"/>
      <c r="H78" s="62"/>
      <c r="I78" s="30"/>
      <c r="J78" s="26"/>
      <c r="M78" s="34"/>
      <c r="N78" s="34"/>
      <c r="O78" s="34"/>
      <c r="Q78" s="105"/>
    </row>
    <row r="79" spans="1:17" s="9" customFormat="1" ht="33.75" customHeight="1">
      <c r="A79" s="15" t="s">
        <v>74</v>
      </c>
      <c r="B79" s="61" t="s">
        <v>10</v>
      </c>
      <c r="C79" s="62"/>
      <c r="D79" s="62"/>
      <c r="E79" s="306"/>
      <c r="F79" s="62"/>
      <c r="G79" s="124"/>
      <c r="I79" s="30"/>
      <c r="J79" s="26"/>
      <c r="M79" s="34"/>
      <c r="N79" s="34"/>
      <c r="O79" s="34"/>
      <c r="Q79" s="105"/>
    </row>
    <row r="80" spans="1:17" s="9" customFormat="1" ht="15.75" customHeight="1">
      <c r="A80" s="23"/>
      <c r="B80" s="61"/>
      <c r="C80" s="69"/>
      <c r="D80" s="69"/>
      <c r="E80" s="308"/>
      <c r="F80" s="69"/>
      <c r="G80" s="128"/>
      <c r="H80" s="22"/>
      <c r="I80" s="30"/>
      <c r="J80" s="26"/>
      <c r="M80" s="34"/>
      <c r="N80" s="34"/>
      <c r="O80" s="34"/>
      <c r="Q80" s="107"/>
    </row>
    <row r="81" spans="1:17" s="9" customFormat="1" ht="15.75" customHeight="1">
      <c r="A81" s="10"/>
      <c r="B81" s="61" t="s">
        <v>23</v>
      </c>
      <c r="C81" s="283">
        <v>1</v>
      </c>
      <c r="D81" s="62"/>
      <c r="E81" s="307"/>
      <c r="F81" s="100"/>
      <c r="G81" s="282"/>
      <c r="H81" s="100"/>
      <c r="I81" s="30"/>
      <c r="J81" s="26"/>
      <c r="M81" s="34"/>
      <c r="N81" s="34"/>
      <c r="O81" s="34"/>
      <c r="Q81" s="105"/>
    </row>
    <row r="82" spans="1:17" s="9" customFormat="1" ht="15.75" customHeight="1">
      <c r="A82" s="10"/>
      <c r="B82" s="61"/>
      <c r="C82" s="62"/>
      <c r="D82" s="62"/>
      <c r="E82" s="306"/>
      <c r="F82" s="62"/>
      <c r="G82" s="124"/>
      <c r="I82" s="30"/>
      <c r="J82" s="26"/>
      <c r="M82" s="34"/>
      <c r="N82" s="34"/>
      <c r="O82" s="34"/>
      <c r="Q82" s="105"/>
    </row>
    <row r="83" spans="1:17" s="9" customFormat="1" ht="31.5">
      <c r="A83" s="14"/>
      <c r="B83" s="70" t="s">
        <v>43</v>
      </c>
      <c r="C83" s="58"/>
      <c r="D83" s="58"/>
      <c r="E83" s="311"/>
      <c r="F83" s="58"/>
      <c r="G83" s="278"/>
      <c r="H83" s="58"/>
      <c r="I83" s="144"/>
      <c r="J83" s="26"/>
      <c r="M83" s="34"/>
      <c r="N83" s="34"/>
      <c r="O83" s="34"/>
      <c r="Q83" s="103"/>
    </row>
    <row r="84" spans="1:17" s="9" customFormat="1" ht="15.75">
      <c r="A84" s="14"/>
      <c r="B84" s="70"/>
      <c r="C84" s="58"/>
      <c r="D84" s="58"/>
      <c r="E84" s="311"/>
      <c r="F84" s="58"/>
      <c r="G84" s="123"/>
      <c r="H84" s="58"/>
      <c r="I84" s="30"/>
      <c r="J84" s="26"/>
      <c r="M84" s="34"/>
      <c r="N84" s="34"/>
      <c r="O84" s="34"/>
      <c r="Q84" s="103"/>
    </row>
    <row r="85" spans="1:17" s="9" customFormat="1" ht="15.75">
      <c r="A85" s="14" t="s">
        <v>32</v>
      </c>
      <c r="B85" s="11" t="s">
        <v>17</v>
      </c>
      <c r="C85" s="55"/>
      <c r="E85" s="312"/>
      <c r="G85" s="122"/>
      <c r="I85" s="30"/>
      <c r="J85" s="26"/>
      <c r="M85" s="34"/>
      <c r="N85" s="34"/>
      <c r="O85" s="34"/>
      <c r="Q85" s="114"/>
    </row>
    <row r="86" spans="1:17" s="9" customFormat="1" ht="15.75">
      <c r="A86" s="14"/>
      <c r="B86" s="11"/>
      <c r="C86" s="55"/>
      <c r="E86" s="312"/>
      <c r="G86" s="122"/>
      <c r="I86" s="30"/>
      <c r="J86" s="26"/>
      <c r="M86" s="34"/>
      <c r="N86" s="34"/>
      <c r="O86" s="34"/>
      <c r="Q86" s="114"/>
    </row>
    <row r="87" spans="1:17" s="74" customFormat="1" ht="64.5" customHeight="1">
      <c r="A87" s="15" t="s">
        <v>33</v>
      </c>
      <c r="B87" s="61" t="s">
        <v>140</v>
      </c>
      <c r="C87" s="62"/>
      <c r="D87" s="62"/>
      <c r="E87" s="306"/>
      <c r="F87" s="62"/>
      <c r="G87" s="124"/>
      <c r="H87" s="71"/>
      <c r="I87" s="72"/>
      <c r="J87" s="73"/>
      <c r="M87" s="75"/>
      <c r="N87" s="75"/>
      <c r="O87" s="75"/>
      <c r="Q87" s="105"/>
    </row>
    <row r="88" spans="1:17" ht="15.75">
      <c r="A88" s="21"/>
      <c r="B88" s="61"/>
      <c r="C88" s="69"/>
      <c r="D88" s="69"/>
      <c r="E88" s="308"/>
      <c r="F88" s="69"/>
      <c r="G88" s="128"/>
      <c r="H88" s="74"/>
      <c r="Q88" s="107"/>
    </row>
    <row r="89" spans="2:8" ht="15.75">
      <c r="B89" s="61" t="s">
        <v>20</v>
      </c>
      <c r="C89" s="283">
        <v>7.75</v>
      </c>
      <c r="E89" s="305"/>
      <c r="F89" s="100"/>
      <c r="G89" s="282"/>
      <c r="H89" s="100"/>
    </row>
    <row r="90" spans="2:8" ht="15.75">
      <c r="B90" s="61"/>
      <c r="E90" s="306"/>
      <c r="H90" s="71"/>
    </row>
    <row r="91" spans="1:10" ht="69" customHeight="1">
      <c r="A91" s="48" t="s">
        <v>34</v>
      </c>
      <c r="B91" s="61" t="s">
        <v>139</v>
      </c>
      <c r="E91" s="306"/>
      <c r="H91" s="71"/>
      <c r="J91" s="61"/>
    </row>
    <row r="92" spans="2:8" ht="15.75">
      <c r="B92" s="61"/>
      <c r="E92" s="306"/>
      <c r="H92" s="71"/>
    </row>
    <row r="93" spans="2:8" ht="15.75">
      <c r="B93" s="61" t="s">
        <v>25</v>
      </c>
      <c r="C93" s="283">
        <f>41.4/0.09</f>
        <v>460</v>
      </c>
      <c r="E93" s="307"/>
      <c r="F93" s="100"/>
      <c r="G93" s="282"/>
      <c r="H93" s="100"/>
    </row>
    <row r="94" spans="2:8" ht="15.75">
      <c r="B94" s="61"/>
      <c r="C94" s="276" t="s">
        <v>176</v>
      </c>
      <c r="D94" s="272"/>
      <c r="E94" s="310" t="s">
        <v>177</v>
      </c>
      <c r="F94" s="272"/>
      <c r="G94" s="277" t="s">
        <v>170</v>
      </c>
      <c r="H94" s="71"/>
    </row>
    <row r="95" spans="1:8" ht="83.25" customHeight="1">
      <c r="A95" s="48" t="s">
        <v>35</v>
      </c>
      <c r="B95" s="61" t="s">
        <v>89</v>
      </c>
      <c r="E95" s="306"/>
      <c r="H95" s="71"/>
    </row>
    <row r="96" spans="2:8" ht="15.75">
      <c r="B96" s="61"/>
      <c r="E96" s="306"/>
      <c r="H96" s="71"/>
    </row>
    <row r="97" spans="2:10" ht="15.75">
      <c r="B97" s="61" t="s">
        <v>20</v>
      </c>
      <c r="C97" s="283">
        <f>C50*0.8</f>
        <v>3.2</v>
      </c>
      <c r="E97" s="307"/>
      <c r="F97" s="100"/>
      <c r="G97" s="282"/>
      <c r="H97" s="100"/>
      <c r="J97" s="52"/>
    </row>
    <row r="98" spans="2:10" ht="15.75">
      <c r="B98" s="61"/>
      <c r="E98" s="306"/>
      <c r="H98" s="62"/>
      <c r="J98" s="52"/>
    </row>
    <row r="99" spans="1:8" ht="69" customHeight="1">
      <c r="A99" s="48" t="s">
        <v>36</v>
      </c>
      <c r="B99" s="61" t="s">
        <v>90</v>
      </c>
      <c r="E99" s="306"/>
      <c r="H99" s="71"/>
    </row>
    <row r="100" spans="2:8" ht="15.75">
      <c r="B100" s="61"/>
      <c r="E100" s="306"/>
      <c r="H100" s="71"/>
    </row>
    <row r="101" spans="2:8" ht="25.5">
      <c r="B101" s="61" t="s">
        <v>147</v>
      </c>
      <c r="E101" s="306"/>
      <c r="H101" s="71"/>
    </row>
    <row r="102" spans="2:8" ht="15.75">
      <c r="B102" s="61" t="s">
        <v>20</v>
      </c>
      <c r="C102" s="283">
        <f>756.61*0.8</f>
        <v>605.288</v>
      </c>
      <c r="E102" s="305"/>
      <c r="F102" s="100"/>
      <c r="G102" s="282"/>
      <c r="H102" s="100"/>
    </row>
    <row r="103" spans="2:10" ht="15.75">
      <c r="B103" s="61"/>
      <c r="E103" s="306"/>
      <c r="H103" s="62"/>
      <c r="J103" s="52"/>
    </row>
    <row r="104" spans="2:8" ht="15.75">
      <c r="B104" s="61" t="s">
        <v>148</v>
      </c>
      <c r="E104" s="306"/>
      <c r="H104" s="71"/>
    </row>
    <row r="105" spans="2:8" ht="15.75">
      <c r="B105" s="61" t="s">
        <v>20</v>
      </c>
      <c r="C105" s="283">
        <f>756.61*0.2</f>
        <v>151.322</v>
      </c>
      <c r="E105" s="307"/>
      <c r="F105" s="100"/>
      <c r="G105" s="282"/>
      <c r="H105" s="100"/>
    </row>
    <row r="106" spans="2:8" ht="15.75">
      <c r="B106" s="61"/>
      <c r="E106" s="306"/>
      <c r="H106" s="71"/>
    </row>
    <row r="107" spans="1:8" ht="67.5" customHeight="1">
      <c r="A107" s="48" t="s">
        <v>37</v>
      </c>
      <c r="B107" s="61" t="s">
        <v>91</v>
      </c>
      <c r="E107" s="306"/>
      <c r="H107" s="71"/>
    </row>
    <row r="108" spans="2:8" ht="15.75">
      <c r="B108" s="61"/>
      <c r="E108" s="306"/>
      <c r="H108" s="71"/>
    </row>
    <row r="109" spans="2:8" ht="25.5">
      <c r="B109" s="61" t="s">
        <v>147</v>
      </c>
      <c r="E109" s="306"/>
      <c r="H109" s="71"/>
    </row>
    <row r="110" spans="2:8" ht="15.75">
      <c r="B110" s="61" t="s">
        <v>20</v>
      </c>
      <c r="C110" s="283">
        <f>29.55*0.8</f>
        <v>23.64</v>
      </c>
      <c r="E110" s="313"/>
      <c r="F110" s="100"/>
      <c r="G110" s="282"/>
      <c r="H110" s="100"/>
    </row>
    <row r="111" spans="2:10" ht="15.75">
      <c r="B111" s="61"/>
      <c r="E111" s="306"/>
      <c r="H111" s="62"/>
      <c r="J111" s="52"/>
    </row>
    <row r="112" spans="2:8" ht="15.75">
      <c r="B112" s="61" t="s">
        <v>148</v>
      </c>
      <c r="E112" s="306"/>
      <c r="H112" s="71"/>
    </row>
    <row r="113" spans="2:8" ht="15.75">
      <c r="B113" s="61" t="s">
        <v>20</v>
      </c>
      <c r="C113" s="283">
        <f>29.55*0.2</f>
        <v>5.91</v>
      </c>
      <c r="E113" s="305"/>
      <c r="F113" s="100"/>
      <c r="G113" s="282"/>
      <c r="H113" s="100"/>
    </row>
    <row r="114" spans="1:17" s="80" customFormat="1" ht="15.75">
      <c r="A114" s="81"/>
      <c r="B114" s="82"/>
      <c r="C114" s="76"/>
      <c r="D114" s="76"/>
      <c r="E114" s="306"/>
      <c r="F114" s="76"/>
      <c r="G114" s="124"/>
      <c r="H114" s="77"/>
      <c r="Q114" s="110"/>
    </row>
    <row r="115" spans="1:17" s="74" customFormat="1" ht="42" customHeight="1">
      <c r="A115" s="48" t="s">
        <v>45</v>
      </c>
      <c r="B115" s="61" t="s">
        <v>38</v>
      </c>
      <c r="C115" s="62"/>
      <c r="D115" s="62"/>
      <c r="E115" s="306"/>
      <c r="F115" s="62"/>
      <c r="G115" s="124"/>
      <c r="H115" s="71"/>
      <c r="I115" s="72"/>
      <c r="J115" s="73"/>
      <c r="M115" s="75"/>
      <c r="N115" s="75"/>
      <c r="O115" s="75"/>
      <c r="Q115" s="105"/>
    </row>
    <row r="116" spans="2:17" ht="15.75">
      <c r="B116" s="61"/>
      <c r="C116" s="69"/>
      <c r="D116" s="69"/>
      <c r="E116" s="306"/>
      <c r="F116" s="69"/>
      <c r="G116" s="128"/>
      <c r="H116" s="74"/>
      <c r="Q116" s="107"/>
    </row>
    <row r="117" spans="2:8" ht="15.75">
      <c r="B117" s="61" t="s">
        <v>25</v>
      </c>
      <c r="C117" s="283">
        <f>C42*0.75</f>
        <v>214.5</v>
      </c>
      <c r="E117" s="307"/>
      <c r="G117" s="282"/>
      <c r="H117" s="62"/>
    </row>
    <row r="118" spans="2:8" ht="15.75">
      <c r="B118" s="61"/>
      <c r="C118" s="276" t="s">
        <v>176</v>
      </c>
      <c r="D118" s="272"/>
      <c r="E118" s="310" t="s">
        <v>177</v>
      </c>
      <c r="F118" s="272"/>
      <c r="G118" s="277" t="s">
        <v>170</v>
      </c>
      <c r="H118" s="71"/>
    </row>
    <row r="119" spans="1:17" s="74" customFormat="1" ht="140.25">
      <c r="A119" s="48" t="s">
        <v>46</v>
      </c>
      <c r="B119" s="61" t="s">
        <v>92</v>
      </c>
      <c r="C119" s="62"/>
      <c r="D119" s="62"/>
      <c r="E119" s="306"/>
      <c r="F119" s="62"/>
      <c r="G119" s="124"/>
      <c r="H119" s="71"/>
      <c r="I119" s="72"/>
      <c r="J119" s="73"/>
      <c r="M119" s="75"/>
      <c r="N119" s="75"/>
      <c r="O119" s="75"/>
      <c r="Q119" s="105"/>
    </row>
    <row r="120" spans="1:17" ht="15.75">
      <c r="A120" s="83"/>
      <c r="B120" s="61"/>
      <c r="C120" s="69"/>
      <c r="D120" s="69"/>
      <c r="E120" s="306"/>
      <c r="F120" s="69"/>
      <c r="G120" s="128"/>
      <c r="H120" s="74"/>
      <c r="Q120" s="107"/>
    </row>
    <row r="121" spans="2:8" ht="15.75">
      <c r="B121" s="61" t="s">
        <v>20</v>
      </c>
      <c r="C121" s="283">
        <v>41.3</v>
      </c>
      <c r="E121" s="307"/>
      <c r="G121" s="282"/>
      <c r="H121" s="62"/>
    </row>
    <row r="122" spans="2:8" ht="15.75">
      <c r="B122" s="61"/>
      <c r="C122" s="51"/>
      <c r="D122" s="51"/>
      <c r="E122" s="321"/>
      <c r="F122" s="51"/>
      <c r="G122" s="51"/>
      <c r="H122" s="71"/>
    </row>
    <row r="123" spans="1:17" s="74" customFormat="1" ht="114.75">
      <c r="A123" s="48" t="s">
        <v>47</v>
      </c>
      <c r="B123" s="61" t="s">
        <v>138</v>
      </c>
      <c r="C123" s="62"/>
      <c r="D123" s="62"/>
      <c r="E123" s="306"/>
      <c r="F123" s="62"/>
      <c r="G123" s="124"/>
      <c r="H123" s="71"/>
      <c r="I123" s="72"/>
      <c r="J123" s="73"/>
      <c r="M123" s="75"/>
      <c r="N123" s="75"/>
      <c r="O123" s="75"/>
      <c r="Q123" s="105"/>
    </row>
    <row r="124" spans="1:17" ht="15.75">
      <c r="A124" s="83"/>
      <c r="B124" s="61"/>
      <c r="C124" s="69"/>
      <c r="D124" s="69"/>
      <c r="E124" s="306"/>
      <c r="F124" s="69"/>
      <c r="G124" s="128"/>
      <c r="H124" s="74"/>
      <c r="Q124" s="107"/>
    </row>
    <row r="125" spans="2:8" ht="15.75">
      <c r="B125" s="61" t="s">
        <v>20</v>
      </c>
      <c r="C125" s="283">
        <v>141.6</v>
      </c>
      <c r="E125" s="307"/>
      <c r="G125" s="282"/>
      <c r="H125" s="62"/>
    </row>
    <row r="126" spans="2:8" ht="15.75">
      <c r="B126" s="61"/>
      <c r="E126" s="306"/>
      <c r="H126" s="71"/>
    </row>
    <row r="127" spans="1:17" ht="96" customHeight="1">
      <c r="A127" s="89" t="s">
        <v>48</v>
      </c>
      <c r="B127" s="90" t="s">
        <v>93</v>
      </c>
      <c r="C127" s="91"/>
      <c r="D127" s="91"/>
      <c r="E127" s="306"/>
      <c r="H127" s="71"/>
      <c r="Q127" s="108"/>
    </row>
    <row r="128" spans="1:17" ht="15.75">
      <c r="A128" s="92"/>
      <c r="B128" s="90"/>
      <c r="C128" s="91"/>
      <c r="D128" s="91"/>
      <c r="E128" s="306"/>
      <c r="H128" s="71"/>
      <c r="Q128" s="108"/>
    </row>
    <row r="129" spans="1:17" ht="15.75">
      <c r="A129" s="89"/>
      <c r="B129" s="90" t="s">
        <v>20</v>
      </c>
      <c r="C129" s="285">
        <f>479.63*0.93</f>
        <v>446.0559</v>
      </c>
      <c r="D129" s="91"/>
      <c r="E129" s="307"/>
      <c r="G129" s="282"/>
      <c r="H129" s="62"/>
      <c r="Q129" s="108"/>
    </row>
    <row r="130" spans="1:17" ht="15.75">
      <c r="A130" s="89"/>
      <c r="B130" s="90"/>
      <c r="C130" s="91"/>
      <c r="D130" s="91"/>
      <c r="E130" s="306"/>
      <c r="H130" s="71"/>
      <c r="Q130" s="108"/>
    </row>
    <row r="131" spans="1:17" s="74" customFormat="1" ht="38.25">
      <c r="A131" s="89" t="s">
        <v>49</v>
      </c>
      <c r="B131" s="90" t="s">
        <v>94</v>
      </c>
      <c r="C131" s="91"/>
      <c r="D131" s="91"/>
      <c r="E131" s="306"/>
      <c r="F131" s="62"/>
      <c r="G131" s="124"/>
      <c r="H131" s="71"/>
      <c r="Q131" s="108"/>
    </row>
    <row r="132" spans="1:17" ht="15.75">
      <c r="A132" s="92"/>
      <c r="B132" s="90"/>
      <c r="C132" s="93"/>
      <c r="D132" s="93"/>
      <c r="E132" s="306"/>
      <c r="F132" s="69"/>
      <c r="G132" s="128"/>
      <c r="H132" s="74"/>
      <c r="I132" s="51"/>
      <c r="J132" s="51"/>
      <c r="M132" s="51"/>
      <c r="N132" s="51"/>
      <c r="O132" s="51"/>
      <c r="Q132" s="109"/>
    </row>
    <row r="133" spans="1:17" ht="15.75">
      <c r="A133" s="89"/>
      <c r="B133" s="90" t="s">
        <v>20</v>
      </c>
      <c r="C133" s="285">
        <f>479.63*0.07</f>
        <v>33.5741</v>
      </c>
      <c r="D133" s="91"/>
      <c r="E133" s="307"/>
      <c r="G133" s="282"/>
      <c r="H133" s="62"/>
      <c r="I133" s="51"/>
      <c r="J133" s="51"/>
      <c r="M133" s="51"/>
      <c r="N133" s="51"/>
      <c r="O133" s="51"/>
      <c r="Q133" s="108"/>
    </row>
    <row r="134" spans="1:17" ht="15.75">
      <c r="A134" s="89"/>
      <c r="B134" s="90"/>
      <c r="C134" s="91"/>
      <c r="D134" s="91"/>
      <c r="E134" s="306"/>
      <c r="H134" s="71"/>
      <c r="I134" s="51"/>
      <c r="J134" s="51"/>
      <c r="M134" s="51"/>
      <c r="N134" s="51"/>
      <c r="O134" s="51"/>
      <c r="Q134" s="108"/>
    </row>
    <row r="135" spans="1:11" ht="114.75">
      <c r="A135" s="48" t="s">
        <v>50</v>
      </c>
      <c r="B135" s="61" t="s">
        <v>183</v>
      </c>
      <c r="E135" s="306"/>
      <c r="H135" s="71"/>
      <c r="K135" s="61"/>
    </row>
    <row r="136" spans="1:8" ht="15.75">
      <c r="A136" s="83"/>
      <c r="B136" s="61"/>
      <c r="E136" s="306"/>
      <c r="H136" s="71"/>
    </row>
    <row r="137" spans="2:8" ht="15.75">
      <c r="B137" s="61" t="s">
        <v>20</v>
      </c>
      <c r="C137" s="283">
        <v>108</v>
      </c>
      <c r="E137" s="307"/>
      <c r="G137" s="282"/>
      <c r="H137" s="62"/>
    </row>
    <row r="138" spans="2:8" ht="15.75">
      <c r="B138" s="61"/>
      <c r="C138" s="276" t="s">
        <v>176</v>
      </c>
      <c r="D138" s="272"/>
      <c r="E138" s="310" t="s">
        <v>177</v>
      </c>
      <c r="F138" s="272"/>
      <c r="G138" s="277" t="s">
        <v>170</v>
      </c>
      <c r="H138" s="71"/>
    </row>
    <row r="139" spans="1:8" ht="330" customHeight="1">
      <c r="A139" s="48" t="s">
        <v>51</v>
      </c>
      <c r="B139" s="19" t="s">
        <v>174</v>
      </c>
      <c r="E139" s="306"/>
      <c r="H139" s="71"/>
    </row>
    <row r="140" spans="1:8" ht="15.75">
      <c r="A140" s="83"/>
      <c r="B140" s="84"/>
      <c r="E140" s="306"/>
      <c r="H140" s="71"/>
    </row>
    <row r="141" spans="2:8" ht="15.75">
      <c r="B141" s="61" t="s">
        <v>25</v>
      </c>
      <c r="C141" s="283">
        <f>C93</f>
        <v>460</v>
      </c>
      <c r="E141" s="305"/>
      <c r="G141" s="282"/>
      <c r="H141" s="62"/>
    </row>
    <row r="142" spans="2:8" ht="15.75">
      <c r="B142" s="61"/>
      <c r="E142" s="306"/>
      <c r="H142" s="62"/>
    </row>
    <row r="143" spans="1:8" ht="55.5" customHeight="1">
      <c r="A143" s="48" t="s">
        <v>67</v>
      </c>
      <c r="B143" s="19" t="s">
        <v>257</v>
      </c>
      <c r="E143" s="306"/>
      <c r="H143" s="71"/>
    </row>
    <row r="144" spans="1:8" ht="15.75">
      <c r="A144" s="83"/>
      <c r="B144" s="84"/>
      <c r="E144" s="306"/>
      <c r="H144" s="71"/>
    </row>
    <row r="145" spans="2:8" ht="15.75">
      <c r="B145" s="61" t="s">
        <v>25</v>
      </c>
      <c r="C145" s="283">
        <v>225</v>
      </c>
      <c r="E145" s="307"/>
      <c r="G145" s="282"/>
      <c r="H145" s="62"/>
    </row>
    <row r="146" spans="2:8" ht="15.75">
      <c r="B146" s="61"/>
      <c r="E146" s="306"/>
      <c r="H146" s="71"/>
    </row>
    <row r="147" spans="1:8" ht="116.25">
      <c r="A147" s="48" t="s">
        <v>57</v>
      </c>
      <c r="B147" s="61" t="s">
        <v>98</v>
      </c>
      <c r="E147" s="306"/>
      <c r="H147" s="71"/>
    </row>
    <row r="148" spans="2:8" ht="15.75">
      <c r="B148" s="61"/>
      <c r="E148" s="306"/>
      <c r="H148" s="71"/>
    </row>
    <row r="149" spans="2:8" ht="15.75">
      <c r="B149" s="61" t="s">
        <v>20</v>
      </c>
      <c r="C149" s="283">
        <f>(786.16-C133)*1.3</f>
        <v>978.3616699999999</v>
      </c>
      <c r="E149" s="307"/>
      <c r="F149" s="289"/>
      <c r="G149" s="282"/>
      <c r="H149" s="62"/>
    </row>
    <row r="150" spans="2:8" ht="15.75">
      <c r="B150" s="61"/>
      <c r="C150" s="276" t="s">
        <v>176</v>
      </c>
      <c r="D150" s="272"/>
      <c r="E150" s="310" t="s">
        <v>177</v>
      </c>
      <c r="F150" s="272"/>
      <c r="G150" s="277" t="s">
        <v>170</v>
      </c>
      <c r="H150" s="71"/>
    </row>
    <row r="151" spans="1:8" ht="141.75" customHeight="1">
      <c r="A151" s="48" t="s">
        <v>58</v>
      </c>
      <c r="B151" s="61" t="s">
        <v>137</v>
      </c>
      <c r="E151" s="306"/>
      <c r="H151" s="71"/>
    </row>
    <row r="152" spans="2:8" ht="15.75">
      <c r="B152" s="61"/>
      <c r="E152" s="306"/>
      <c r="H152" s="71"/>
    </row>
    <row r="153" spans="2:8" ht="15.75">
      <c r="B153" s="61" t="s">
        <v>25</v>
      </c>
      <c r="C153" s="283">
        <f>C89/0.15</f>
        <v>51.66666666666667</v>
      </c>
      <c r="E153" s="307"/>
      <c r="G153" s="282"/>
      <c r="H153" s="62"/>
    </row>
    <row r="154" spans="2:8" ht="15.75">
      <c r="B154" s="61"/>
      <c r="C154" s="51"/>
      <c r="D154" s="51"/>
      <c r="E154" s="321"/>
      <c r="F154" s="51"/>
      <c r="G154" s="51"/>
      <c r="H154" s="71"/>
    </row>
    <row r="155" spans="1:8" ht="55.5" customHeight="1">
      <c r="A155" s="48" t="s">
        <v>64</v>
      </c>
      <c r="B155" s="61" t="s">
        <v>99</v>
      </c>
      <c r="E155" s="306"/>
      <c r="H155" s="71"/>
    </row>
    <row r="156" spans="2:8" ht="15.75">
      <c r="B156" s="61"/>
      <c r="E156" s="306"/>
      <c r="H156" s="71"/>
    </row>
    <row r="157" spans="2:8" ht="15.75">
      <c r="B157" s="61" t="s">
        <v>41</v>
      </c>
      <c r="C157" s="283">
        <v>3</v>
      </c>
      <c r="E157" s="307"/>
      <c r="G157" s="282"/>
      <c r="H157" s="62"/>
    </row>
    <row r="158" spans="2:8" ht="15.75">
      <c r="B158" s="61"/>
      <c r="E158" s="306"/>
      <c r="H158" s="71"/>
    </row>
    <row r="159" spans="1:17" s="74" customFormat="1" ht="63.75">
      <c r="A159" s="48" t="s">
        <v>65</v>
      </c>
      <c r="B159" s="61" t="s">
        <v>7</v>
      </c>
      <c r="C159" s="62"/>
      <c r="D159" s="62"/>
      <c r="E159" s="306"/>
      <c r="F159" s="62"/>
      <c r="G159" s="124"/>
      <c r="H159" s="71"/>
      <c r="I159" s="72"/>
      <c r="J159" s="73"/>
      <c r="M159" s="75"/>
      <c r="N159" s="75"/>
      <c r="O159" s="75"/>
      <c r="Q159" s="105"/>
    </row>
    <row r="160" spans="2:17" ht="15.75">
      <c r="B160" s="61"/>
      <c r="C160" s="69"/>
      <c r="D160" s="69"/>
      <c r="E160" s="308"/>
      <c r="F160" s="69"/>
      <c r="G160" s="128"/>
      <c r="H160" s="74"/>
      <c r="Q160" s="107"/>
    </row>
    <row r="161" spans="2:8" ht="15.75">
      <c r="B161" s="61" t="s">
        <v>39</v>
      </c>
      <c r="E161" s="306"/>
      <c r="G161" s="282"/>
      <c r="H161" s="62"/>
    </row>
    <row r="162" spans="2:8" ht="15.75">
      <c r="B162" s="61"/>
      <c r="E162" s="306"/>
      <c r="H162" s="71"/>
    </row>
    <row r="163" spans="1:17" s="9" customFormat="1" ht="15.75">
      <c r="A163" s="48"/>
      <c r="B163" s="70" t="s">
        <v>21</v>
      </c>
      <c r="C163" s="66"/>
      <c r="D163" s="66"/>
      <c r="E163" s="314"/>
      <c r="F163" s="66"/>
      <c r="G163" s="278"/>
      <c r="H163" s="58"/>
      <c r="I163" s="30"/>
      <c r="J163" s="26"/>
      <c r="M163" s="34"/>
      <c r="N163" s="34"/>
      <c r="O163" s="34"/>
      <c r="Q163" s="106"/>
    </row>
    <row r="164" spans="1:17" ht="15.75" customHeight="1">
      <c r="A164" s="56"/>
      <c r="B164" s="11"/>
      <c r="C164" s="66"/>
      <c r="D164" s="66"/>
      <c r="E164" s="314"/>
      <c r="F164" s="66"/>
      <c r="G164" s="123"/>
      <c r="Q164" s="106"/>
    </row>
    <row r="165" spans="1:17" s="152" customFormat="1" ht="15.75">
      <c r="A165" s="154" t="s">
        <v>42</v>
      </c>
      <c r="B165" s="155" t="s">
        <v>18</v>
      </c>
      <c r="C165" s="156"/>
      <c r="D165" s="98"/>
      <c r="E165" s="315"/>
      <c r="F165" s="98"/>
      <c r="G165" s="157"/>
      <c r="H165" s="98"/>
      <c r="I165" s="158"/>
      <c r="J165" s="159"/>
      <c r="M165" s="160"/>
      <c r="N165" s="160"/>
      <c r="O165" s="160"/>
      <c r="Q165" s="161"/>
    </row>
    <row r="166" spans="1:17" ht="15.75">
      <c r="A166" s="14"/>
      <c r="B166" s="11"/>
      <c r="C166" s="55"/>
      <c r="D166" s="9"/>
      <c r="E166" s="312"/>
      <c r="F166" s="9"/>
      <c r="G166" s="122"/>
      <c r="H166" s="9"/>
      <c r="Q166" s="114"/>
    </row>
    <row r="167" spans="1:8" ht="43.5" customHeight="1">
      <c r="A167" s="48" t="s">
        <v>114</v>
      </c>
      <c r="B167" s="85" t="s">
        <v>100</v>
      </c>
      <c r="E167" s="306"/>
      <c r="H167" s="71"/>
    </row>
    <row r="168" spans="2:8" ht="15.75">
      <c r="B168" s="61"/>
      <c r="E168" s="306"/>
      <c r="H168" s="71"/>
    </row>
    <row r="169" spans="2:8" ht="15.75">
      <c r="B169" s="61" t="s">
        <v>22</v>
      </c>
      <c r="C169" s="283">
        <v>285</v>
      </c>
      <c r="E169" s="316"/>
      <c r="G169" s="282"/>
      <c r="H169" s="62"/>
    </row>
    <row r="170" spans="2:8" ht="15.75">
      <c r="B170" s="61"/>
      <c r="C170" s="147"/>
      <c r="E170" s="306"/>
      <c r="H170" s="62"/>
    </row>
    <row r="171" spans="1:8" ht="97.5" customHeight="1">
      <c r="A171" s="48" t="s">
        <v>80</v>
      </c>
      <c r="B171" s="85" t="s">
        <v>101</v>
      </c>
      <c r="E171" s="306"/>
      <c r="H171" s="71"/>
    </row>
    <row r="172" spans="2:8" ht="15.75">
      <c r="B172" s="61"/>
      <c r="E172" s="306"/>
      <c r="H172" s="71"/>
    </row>
    <row r="173" spans="2:8" ht="15.75">
      <c r="B173" s="61" t="s">
        <v>22</v>
      </c>
      <c r="C173" s="283">
        <v>285</v>
      </c>
      <c r="E173" s="317"/>
      <c r="G173" s="282"/>
      <c r="H173" s="62"/>
    </row>
    <row r="174" spans="1:17" s="146" customFormat="1" ht="15.75">
      <c r="A174" s="48"/>
      <c r="B174" s="61"/>
      <c r="C174" s="276" t="s">
        <v>176</v>
      </c>
      <c r="D174" s="272"/>
      <c r="E174" s="310" t="s">
        <v>177</v>
      </c>
      <c r="F174" s="272"/>
      <c r="G174" s="277" t="s">
        <v>170</v>
      </c>
      <c r="H174" s="62"/>
      <c r="Q174" s="118"/>
    </row>
    <row r="175" spans="1:17" s="146" customFormat="1" ht="114" customHeight="1">
      <c r="A175" s="48" t="s">
        <v>103</v>
      </c>
      <c r="B175" s="12" t="s">
        <v>196</v>
      </c>
      <c r="C175" s="62"/>
      <c r="D175" s="62"/>
      <c r="E175" s="306"/>
      <c r="F175" s="62"/>
      <c r="G175" s="124"/>
      <c r="H175" s="162"/>
      <c r="K175" s="12"/>
      <c r="Q175" s="105"/>
    </row>
    <row r="176" spans="1:17" s="146" customFormat="1" ht="15.75">
      <c r="A176" s="48"/>
      <c r="B176" s="12"/>
      <c r="C176" s="62"/>
      <c r="D176" s="62"/>
      <c r="E176" s="306"/>
      <c r="F176" s="62"/>
      <c r="G176" s="124"/>
      <c r="H176" s="162"/>
      <c r="K176" s="12"/>
      <c r="Q176" s="105"/>
    </row>
    <row r="177" spans="1:17" s="146" customFormat="1" ht="15.75">
      <c r="A177" s="48"/>
      <c r="B177" s="61" t="s">
        <v>123</v>
      </c>
      <c r="C177" s="286">
        <v>9</v>
      </c>
      <c r="D177" s="62"/>
      <c r="E177" s="316"/>
      <c r="F177" s="62"/>
      <c r="G177" s="282"/>
      <c r="H177" s="62"/>
      <c r="Q177" s="118"/>
    </row>
    <row r="178" spans="1:17" s="146" customFormat="1" ht="15.75">
      <c r="A178" s="48"/>
      <c r="B178" s="61" t="s">
        <v>124</v>
      </c>
      <c r="C178" s="286">
        <v>1</v>
      </c>
      <c r="D178" s="62"/>
      <c r="E178" s="316"/>
      <c r="F178" s="62"/>
      <c r="G178" s="282"/>
      <c r="H178" s="62"/>
      <c r="Q178" s="118"/>
    </row>
    <row r="179" spans="1:17" s="146" customFormat="1" ht="15.75">
      <c r="A179" s="48"/>
      <c r="B179" s="61" t="s">
        <v>125</v>
      </c>
      <c r="C179" s="286">
        <v>1</v>
      </c>
      <c r="D179" s="62"/>
      <c r="E179" s="316"/>
      <c r="F179" s="62"/>
      <c r="G179" s="282"/>
      <c r="H179" s="62"/>
      <c r="Q179" s="118"/>
    </row>
    <row r="180" spans="1:17" s="146" customFormat="1" ht="15.75">
      <c r="A180" s="48"/>
      <c r="B180" s="61"/>
      <c r="C180" s="153"/>
      <c r="D180" s="62"/>
      <c r="E180" s="318"/>
      <c r="F180" s="62"/>
      <c r="G180" s="124"/>
      <c r="H180" s="62"/>
      <c r="Q180" s="118"/>
    </row>
    <row r="181" spans="1:17" s="146" customFormat="1" ht="162" customHeight="1">
      <c r="A181" s="48" t="s">
        <v>81</v>
      </c>
      <c r="B181" s="12" t="s">
        <v>195</v>
      </c>
      <c r="C181" s="62"/>
      <c r="D181" s="62"/>
      <c r="E181" s="306"/>
      <c r="F181" s="62"/>
      <c r="G181" s="124"/>
      <c r="H181" s="162"/>
      <c r="K181" s="12"/>
      <c r="Q181" s="105"/>
    </row>
    <row r="182" spans="1:17" s="146" customFormat="1" ht="15.75">
      <c r="A182" s="48"/>
      <c r="B182" s="61"/>
      <c r="C182" s="62"/>
      <c r="D182" s="62"/>
      <c r="E182" s="306"/>
      <c r="F182" s="62"/>
      <c r="G182" s="124"/>
      <c r="H182" s="162"/>
      <c r="Q182" s="105"/>
    </row>
    <row r="183" spans="1:17" s="146" customFormat="1" ht="15.75">
      <c r="A183" s="48"/>
      <c r="B183" s="61" t="s">
        <v>123</v>
      </c>
      <c r="C183" s="286">
        <f>C177</f>
        <v>9</v>
      </c>
      <c r="D183" s="62"/>
      <c r="E183" s="316"/>
      <c r="F183" s="62"/>
      <c r="G183" s="282"/>
      <c r="H183" s="62"/>
      <c r="Q183" s="118"/>
    </row>
    <row r="184" spans="1:17" s="146" customFormat="1" ht="15.75">
      <c r="A184" s="48"/>
      <c r="B184" s="61" t="s">
        <v>124</v>
      </c>
      <c r="C184" s="153">
        <f>C178</f>
        <v>1</v>
      </c>
      <c r="D184" s="62"/>
      <c r="E184" s="316"/>
      <c r="F184" s="62"/>
      <c r="G184" s="282"/>
      <c r="H184" s="62"/>
      <c r="Q184" s="118"/>
    </row>
    <row r="185" spans="1:17" s="146" customFormat="1" ht="15.75">
      <c r="A185" s="48"/>
      <c r="B185" s="61" t="s">
        <v>125</v>
      </c>
      <c r="C185" s="153">
        <f>C179</f>
        <v>1</v>
      </c>
      <c r="D185" s="62"/>
      <c r="E185" s="316"/>
      <c r="F185" s="62"/>
      <c r="G185" s="282"/>
      <c r="H185" s="62"/>
      <c r="Q185" s="118"/>
    </row>
    <row r="186" spans="1:17" s="146" customFormat="1" ht="15.75">
      <c r="A186" s="48"/>
      <c r="B186" s="61"/>
      <c r="C186" s="153"/>
      <c r="D186" s="62"/>
      <c r="E186" s="318"/>
      <c r="F186" s="62"/>
      <c r="G186" s="124"/>
      <c r="H186" s="62"/>
      <c r="Q186" s="118"/>
    </row>
    <row r="187" spans="1:17" s="146" customFormat="1" ht="122.25" customHeight="1">
      <c r="A187" s="48" t="s">
        <v>116</v>
      </c>
      <c r="B187" s="12" t="s">
        <v>208</v>
      </c>
      <c r="C187" s="62"/>
      <c r="D187" s="62"/>
      <c r="E187" s="306"/>
      <c r="F187" s="62"/>
      <c r="G187" s="124"/>
      <c r="H187" s="162"/>
      <c r="K187" s="12"/>
      <c r="Q187" s="105"/>
    </row>
    <row r="188" spans="1:17" s="146" customFormat="1" ht="15.75">
      <c r="A188" s="48"/>
      <c r="B188" s="12"/>
      <c r="C188" s="62"/>
      <c r="D188" s="62"/>
      <c r="E188" s="306"/>
      <c r="F188" s="62"/>
      <c r="G188" s="124"/>
      <c r="H188" s="162"/>
      <c r="K188" s="12"/>
      <c r="Q188" s="105"/>
    </row>
    <row r="189" spans="1:17" s="146" customFormat="1" ht="15.75">
      <c r="A189" s="48"/>
      <c r="B189" s="61" t="s">
        <v>124</v>
      </c>
      <c r="C189" s="286">
        <v>1</v>
      </c>
      <c r="D189" s="62"/>
      <c r="E189" s="316"/>
      <c r="F189" s="62"/>
      <c r="G189" s="282"/>
      <c r="H189" s="62"/>
      <c r="Q189" s="118"/>
    </row>
    <row r="190" spans="1:17" s="146" customFormat="1" ht="15.75">
      <c r="A190" s="48"/>
      <c r="B190" s="61"/>
      <c r="C190" s="276" t="s">
        <v>176</v>
      </c>
      <c r="D190" s="272"/>
      <c r="E190" s="310" t="s">
        <v>177</v>
      </c>
      <c r="F190" s="272"/>
      <c r="G190" s="277" t="s">
        <v>170</v>
      </c>
      <c r="H190" s="62"/>
      <c r="Q190" s="118"/>
    </row>
    <row r="191" spans="1:17" s="146" customFormat="1" ht="178.5">
      <c r="A191" s="48" t="s">
        <v>79</v>
      </c>
      <c r="B191" s="12" t="s">
        <v>209</v>
      </c>
      <c r="C191" s="62"/>
      <c r="D191" s="62"/>
      <c r="E191" s="306"/>
      <c r="F191" s="62"/>
      <c r="G191" s="124"/>
      <c r="H191" s="162"/>
      <c r="K191" s="12"/>
      <c r="Q191" s="105"/>
    </row>
    <row r="192" spans="1:17" s="146" customFormat="1" ht="15.75">
      <c r="A192" s="48"/>
      <c r="B192" s="61"/>
      <c r="C192" s="62"/>
      <c r="D192" s="62"/>
      <c r="E192" s="306"/>
      <c r="F192" s="62"/>
      <c r="G192" s="124"/>
      <c r="H192" s="162"/>
      <c r="Q192" s="105"/>
    </row>
    <row r="193" spans="1:17" s="146" customFormat="1" ht="15.75">
      <c r="A193" s="48"/>
      <c r="B193" s="61" t="s">
        <v>124</v>
      </c>
      <c r="C193" s="286">
        <f>C189</f>
        <v>1</v>
      </c>
      <c r="D193" s="62"/>
      <c r="E193" s="316"/>
      <c r="F193" s="62"/>
      <c r="G193" s="282"/>
      <c r="H193" s="62"/>
      <c r="Q193" s="118"/>
    </row>
    <row r="194" spans="1:17" s="7" customFormat="1" ht="15.75">
      <c r="A194" s="8"/>
      <c r="B194" s="12"/>
      <c r="C194" s="6"/>
      <c r="D194" s="5"/>
      <c r="E194" s="306"/>
      <c r="F194" s="5"/>
      <c r="G194" s="129"/>
      <c r="H194" s="5"/>
      <c r="Q194" s="112"/>
    </row>
    <row r="195" spans="1:17" s="7" customFormat="1" ht="191.25">
      <c r="A195" s="8" t="s">
        <v>111</v>
      </c>
      <c r="B195" s="163" t="s">
        <v>173</v>
      </c>
      <c r="C195" s="5"/>
      <c r="D195" s="5"/>
      <c r="E195" s="306"/>
      <c r="F195" s="5"/>
      <c r="G195" s="129"/>
      <c r="H195" s="18"/>
      <c r="K195" s="12"/>
      <c r="Q195" s="112"/>
    </row>
    <row r="196" spans="1:17" s="7" customFormat="1" ht="15.75">
      <c r="A196" s="8"/>
      <c r="B196" s="12"/>
      <c r="C196" s="5"/>
      <c r="D196" s="5"/>
      <c r="E196" s="306"/>
      <c r="F196" s="5"/>
      <c r="G196" s="129"/>
      <c r="H196" s="18"/>
      <c r="Q196" s="112"/>
    </row>
    <row r="197" spans="1:17" s="7" customFormat="1" ht="15.75">
      <c r="A197" s="8"/>
      <c r="B197" s="12" t="s">
        <v>23</v>
      </c>
      <c r="C197" s="287">
        <v>9</v>
      </c>
      <c r="D197" s="5"/>
      <c r="E197" s="307"/>
      <c r="F197" s="5"/>
      <c r="G197" s="288"/>
      <c r="H197" s="5"/>
      <c r="J197" s="149"/>
      <c r="Q197" s="112"/>
    </row>
    <row r="198" spans="2:15" ht="15.75">
      <c r="B198" s="61"/>
      <c r="E198" s="306"/>
      <c r="H198" s="71"/>
      <c r="I198" s="51"/>
      <c r="J198" s="51"/>
      <c r="M198" s="51"/>
      <c r="N198" s="51"/>
      <c r="O198" s="51"/>
    </row>
    <row r="199" spans="1:8" ht="40.5" customHeight="1">
      <c r="A199" s="48" t="s">
        <v>1</v>
      </c>
      <c r="B199" s="61" t="s">
        <v>106</v>
      </c>
      <c r="E199" s="306"/>
      <c r="H199" s="71"/>
    </row>
    <row r="200" spans="2:8" ht="15.75">
      <c r="B200" s="61"/>
      <c r="E200" s="306"/>
      <c r="H200" s="71"/>
    </row>
    <row r="201" spans="2:17" ht="15.75">
      <c r="B201" s="61" t="s">
        <v>23</v>
      </c>
      <c r="C201" s="283">
        <v>12</v>
      </c>
      <c r="E201" s="307"/>
      <c r="G201" s="282"/>
      <c r="H201" s="62"/>
      <c r="Q201" s="118"/>
    </row>
    <row r="202" spans="2:17" ht="15.75">
      <c r="B202" s="61"/>
      <c r="E202" s="306"/>
      <c r="H202" s="62"/>
      <c r="Q202" s="118"/>
    </row>
    <row r="203" spans="1:8" ht="30.75" customHeight="1">
      <c r="A203" s="48" t="s">
        <v>107</v>
      </c>
      <c r="B203" s="61" t="s">
        <v>105</v>
      </c>
      <c r="E203" s="306"/>
      <c r="H203" s="71"/>
    </row>
    <row r="204" spans="2:8" ht="15.75">
      <c r="B204" s="61"/>
      <c r="E204" s="306"/>
      <c r="H204" s="58"/>
    </row>
    <row r="205" spans="2:8" ht="15.75">
      <c r="B205" s="61" t="s">
        <v>22</v>
      </c>
      <c r="C205" s="283">
        <v>285</v>
      </c>
      <c r="E205" s="305"/>
      <c r="G205" s="282"/>
      <c r="H205" s="62"/>
    </row>
    <row r="206" spans="2:17" ht="15.75">
      <c r="B206" s="61"/>
      <c r="E206" s="306"/>
      <c r="H206" s="62"/>
      <c r="Q206" s="118"/>
    </row>
    <row r="207" spans="1:8" ht="42.75" customHeight="1">
      <c r="A207" s="48" t="s">
        <v>2</v>
      </c>
      <c r="B207" s="61" t="s">
        <v>104</v>
      </c>
      <c r="E207" s="306"/>
      <c r="H207" s="71"/>
    </row>
    <row r="208" spans="2:8" ht="15.75">
      <c r="B208" s="61"/>
      <c r="E208" s="306"/>
      <c r="H208" s="58"/>
    </row>
    <row r="209" spans="2:8" ht="15.75">
      <c r="B209" s="61" t="s">
        <v>22</v>
      </c>
      <c r="C209" s="283">
        <v>285</v>
      </c>
      <c r="E209" s="305"/>
      <c r="G209" s="282"/>
      <c r="H209" s="62"/>
    </row>
    <row r="210" spans="2:8" ht="15.75">
      <c r="B210" s="61"/>
      <c r="C210" s="276" t="s">
        <v>176</v>
      </c>
      <c r="D210" s="272"/>
      <c r="E210" s="310" t="s">
        <v>177</v>
      </c>
      <c r="F210" s="272"/>
      <c r="G210" s="277" t="s">
        <v>170</v>
      </c>
      <c r="H210" s="62"/>
    </row>
    <row r="211" spans="1:8" ht="22.5" customHeight="1">
      <c r="A211" s="48" t="s">
        <v>112</v>
      </c>
      <c r="B211" s="61" t="s">
        <v>108</v>
      </c>
      <c r="E211" s="306"/>
      <c r="H211" s="71"/>
    </row>
    <row r="212" spans="2:8" ht="15.75">
      <c r="B212" s="61"/>
      <c r="E212" s="306"/>
      <c r="H212" s="58"/>
    </row>
    <row r="213" spans="2:8" ht="15.75">
      <c r="B213" s="61" t="s">
        <v>22</v>
      </c>
      <c r="C213" s="283">
        <v>285</v>
      </c>
      <c r="E213" s="305"/>
      <c r="G213" s="282"/>
      <c r="H213" s="62"/>
    </row>
    <row r="214" spans="2:8" ht="15.75">
      <c r="B214" s="61"/>
      <c r="E214" s="306"/>
      <c r="H214" s="71"/>
    </row>
    <row r="215" spans="1:17" s="74" customFormat="1" ht="63.75">
      <c r="A215" s="48" t="s">
        <v>113</v>
      </c>
      <c r="B215" s="61" t="s">
        <v>9</v>
      </c>
      <c r="C215" s="62"/>
      <c r="D215" s="62"/>
      <c r="E215" s="306"/>
      <c r="F215" s="62"/>
      <c r="G215" s="124"/>
      <c r="H215" s="71"/>
      <c r="I215" s="72"/>
      <c r="J215" s="73"/>
      <c r="M215" s="75"/>
      <c r="N215" s="75"/>
      <c r="O215" s="75"/>
      <c r="Q215" s="105"/>
    </row>
    <row r="216" spans="2:17" ht="15.75">
      <c r="B216" s="61"/>
      <c r="C216" s="69"/>
      <c r="D216" s="69"/>
      <c r="E216" s="308"/>
      <c r="F216" s="69"/>
      <c r="G216" s="128"/>
      <c r="H216" s="74"/>
      <c r="Q216" s="107"/>
    </row>
    <row r="217" spans="2:11" ht="15.75">
      <c r="B217" s="61" t="s">
        <v>39</v>
      </c>
      <c r="E217" s="306"/>
      <c r="G217" s="282"/>
      <c r="H217" s="62"/>
      <c r="J217" s="124"/>
      <c r="K217" s="124"/>
    </row>
    <row r="218" spans="2:8" ht="15.75">
      <c r="B218" s="61"/>
      <c r="E218" s="306"/>
      <c r="H218" s="71"/>
    </row>
    <row r="219" spans="2:17" ht="15.75">
      <c r="B219" s="57" t="s">
        <v>24</v>
      </c>
      <c r="C219" s="66"/>
      <c r="D219" s="66"/>
      <c r="E219" s="314"/>
      <c r="F219" s="66"/>
      <c r="G219" s="278"/>
      <c r="Q219" s="106"/>
    </row>
    <row r="220" spans="2:17" ht="15.75">
      <c r="B220" s="57"/>
      <c r="C220" s="66"/>
      <c r="D220" s="66"/>
      <c r="E220" s="314"/>
      <c r="F220" s="66"/>
      <c r="G220" s="123"/>
      <c r="Q220" s="106"/>
    </row>
    <row r="221" spans="1:17" ht="15.75">
      <c r="A221" s="14" t="s">
        <v>0</v>
      </c>
      <c r="B221" s="11" t="s">
        <v>40</v>
      </c>
      <c r="C221" s="55"/>
      <c r="D221" s="9"/>
      <c r="E221" s="312"/>
      <c r="F221" s="9"/>
      <c r="G221" s="122"/>
      <c r="H221" s="62"/>
      <c r="Q221" s="114"/>
    </row>
    <row r="222" spans="5:8" ht="15.75">
      <c r="E222" s="306"/>
      <c r="H222" s="71"/>
    </row>
    <row r="223" spans="1:8" ht="51">
      <c r="A223" s="48" t="s">
        <v>3</v>
      </c>
      <c r="B223" s="63" t="s">
        <v>72</v>
      </c>
      <c r="E223" s="306"/>
      <c r="H223" s="71"/>
    </row>
    <row r="224" spans="5:8" ht="15.75">
      <c r="E224" s="306"/>
      <c r="H224" s="71"/>
    </row>
    <row r="225" spans="2:8" ht="15.75">
      <c r="B225" s="61" t="s">
        <v>23</v>
      </c>
      <c r="C225" s="283">
        <v>3</v>
      </c>
      <c r="E225" s="305"/>
      <c r="G225" s="282"/>
      <c r="H225" s="62"/>
    </row>
    <row r="226" ht="15.75">
      <c r="H226" s="71"/>
    </row>
    <row r="227" spans="1:17" ht="15.75">
      <c r="A227" s="56"/>
      <c r="B227" s="11" t="s">
        <v>44</v>
      </c>
      <c r="C227" s="66"/>
      <c r="D227" s="66"/>
      <c r="E227" s="137"/>
      <c r="F227" s="66"/>
      <c r="G227" s="278"/>
      <c r="Q227" s="106"/>
    </row>
    <row r="228" ht="15.75">
      <c r="H228" s="71"/>
    </row>
    <row r="229" ht="15.75">
      <c r="H229" s="71"/>
    </row>
  </sheetData>
  <sheetProtection selectLockedCells="1"/>
  <mergeCells count="2">
    <mergeCell ref="E23:G23"/>
    <mergeCell ref="E24:G24"/>
  </mergeCells>
  <conditionalFormatting sqref="C217:G219 C175:G177 C95:G97 C119:G121 C151:G153 C42:G66 G14:G18 C69:G93 C102:G117 C125:G137 C139:G149 C157:G173 C211:G213 C183:G189 C191:G209">
    <cfRule type="cellIs" priority="4" dxfId="35" operator="greaterThan" stopIfTrue="1">
      <formula>0</formula>
    </cfRule>
  </conditionalFormatting>
  <printOptions/>
  <pageMargins left="1.1811023622047245" right="0.15748031496062992" top="0.5905511811023623" bottom="0.5905511811023623" header="0.3937007874015748" footer="0.3937007874015748"/>
  <pageSetup firstPageNumber="1" useFirstPageNumber="1" horizontalDpi="600" verticalDpi="600" orientation="portrait" paperSize="9" r:id="rId1"/>
  <headerFooter alignWithMargins="0">
    <oddHeader>&amp;R&amp;"Arial,Navadno"&amp;9KANAL PV1</oddHeader>
    <oddFooter>&amp;C&amp;"Arial,Navadno"&amp;10&amp;P</oddFooter>
  </headerFooter>
  <rowBreaks count="9" manualBreakCount="9">
    <brk id="34" max="6" man="1"/>
    <brk id="66" max="6" man="1"/>
    <brk id="93" max="6" man="1"/>
    <brk id="117" max="6" man="1"/>
    <brk id="137" max="6" man="1"/>
    <brk id="149" max="6" man="1"/>
    <brk id="173" max="6" man="1"/>
    <brk id="189" max="6" man="1"/>
    <brk id="209" max="6" man="1"/>
  </rowBreaks>
</worksheet>
</file>

<file path=xl/worksheets/sheet14.xml><?xml version="1.0" encoding="utf-8"?>
<worksheet xmlns="http://schemas.openxmlformats.org/spreadsheetml/2006/main" xmlns:r="http://schemas.openxmlformats.org/officeDocument/2006/relationships">
  <dimension ref="A1:Q237"/>
  <sheetViews>
    <sheetView view="pageBreakPreview" zoomScale="60" zoomScalePageLayoutView="0" workbookViewId="0" topLeftCell="A20">
      <selection activeCell="E42" sqref="E42:E233"/>
    </sheetView>
  </sheetViews>
  <sheetFormatPr defaultColWidth="8.69921875" defaultRowHeight="15.75"/>
  <cols>
    <col min="1" max="1" width="6.59765625" style="48" customWidth="1"/>
    <col min="2" max="2" width="27.3984375" style="63" customWidth="1"/>
    <col min="3" max="3" width="7.3984375" style="62" customWidth="1"/>
    <col min="4" max="4" width="1.203125" style="62" customWidth="1"/>
    <col min="5" max="5" width="11.19921875" style="136" customWidth="1"/>
    <col min="6" max="6" width="3.3984375" style="62" customWidth="1"/>
    <col min="7" max="7" width="14" style="124" customWidth="1"/>
    <col min="8" max="8" width="3.69921875" style="51" customWidth="1"/>
    <col min="9" max="9" width="14.796875" style="52" customWidth="1"/>
    <col min="10" max="10" width="8.69921875" style="53" customWidth="1"/>
    <col min="11" max="11" width="25.59765625" style="51" customWidth="1"/>
    <col min="12" max="12" width="15.59765625" style="51" customWidth="1"/>
    <col min="13" max="15" width="8.69921875" style="54" customWidth="1"/>
    <col min="16" max="16" width="8.69921875" style="51" customWidth="1"/>
    <col min="17" max="17" width="11.19921875" style="105" customWidth="1"/>
    <col min="18" max="16384" width="8.69921875" style="51" customWidth="1"/>
  </cols>
  <sheetData>
    <row r="1" spans="1:17" s="97" customFormat="1" ht="15.75" customHeight="1">
      <c r="A1" s="39"/>
      <c r="B1" s="40" t="s">
        <v>11</v>
      </c>
      <c r="C1" s="1" t="s">
        <v>129</v>
      </c>
      <c r="D1" s="38"/>
      <c r="E1" s="38"/>
      <c r="F1" s="2"/>
      <c r="G1" s="119"/>
      <c r="H1" s="96"/>
      <c r="Q1" s="113"/>
    </row>
    <row r="2" spans="1:17" s="97" customFormat="1" ht="15.75" customHeight="1">
      <c r="A2" s="39"/>
      <c r="B2" s="40"/>
      <c r="C2" s="1" t="s">
        <v>130</v>
      </c>
      <c r="D2" s="38"/>
      <c r="E2" s="38"/>
      <c r="F2" s="2"/>
      <c r="G2" s="119"/>
      <c r="H2" s="96"/>
      <c r="Q2" s="113"/>
    </row>
    <row r="3" spans="1:17" s="97" customFormat="1" ht="15.75" customHeight="1">
      <c r="A3" s="39"/>
      <c r="B3" s="40" t="s">
        <v>8</v>
      </c>
      <c r="C3" s="45" t="s">
        <v>219</v>
      </c>
      <c r="D3" s="38"/>
      <c r="E3" s="130"/>
      <c r="F3" s="2"/>
      <c r="G3" s="119"/>
      <c r="H3" s="96"/>
      <c r="Q3" s="113"/>
    </row>
    <row r="4" spans="1:17" s="97" customFormat="1" ht="15.75">
      <c r="A4" s="39"/>
      <c r="B4" s="40" t="s">
        <v>12</v>
      </c>
      <c r="C4" s="45" t="s">
        <v>217</v>
      </c>
      <c r="D4" s="46"/>
      <c r="E4" s="131"/>
      <c r="F4" s="46"/>
      <c r="G4" s="120"/>
      <c r="Q4" s="101"/>
    </row>
    <row r="5" spans="1:17" s="97" customFormat="1" ht="15.75">
      <c r="A5" s="39"/>
      <c r="B5" s="40" t="s">
        <v>13</v>
      </c>
      <c r="C5" s="1" t="s">
        <v>180</v>
      </c>
      <c r="D5" s="38"/>
      <c r="E5" s="130"/>
      <c r="F5" s="2"/>
      <c r="G5" s="120"/>
      <c r="Q5" s="113"/>
    </row>
    <row r="6" spans="1:17" s="43" customFormat="1" ht="15.75">
      <c r="A6" s="39"/>
      <c r="B6" s="40"/>
      <c r="C6" s="47" t="s">
        <v>181</v>
      </c>
      <c r="D6" s="46"/>
      <c r="E6" s="131"/>
      <c r="F6" s="46"/>
      <c r="G6" s="120"/>
      <c r="I6" s="41"/>
      <c r="J6" s="42"/>
      <c r="M6" s="44"/>
      <c r="N6" s="44"/>
      <c r="O6" s="44"/>
      <c r="Q6" s="101"/>
    </row>
    <row r="7" spans="1:17" s="43" customFormat="1" ht="15.75">
      <c r="A7" s="39"/>
      <c r="B7" s="40"/>
      <c r="C7" s="47"/>
      <c r="D7" s="46"/>
      <c r="E7" s="131"/>
      <c r="F7" s="46"/>
      <c r="G7" s="120"/>
      <c r="I7" s="41"/>
      <c r="J7" s="42"/>
      <c r="M7" s="44"/>
      <c r="N7" s="44"/>
      <c r="O7" s="44"/>
      <c r="Q7" s="101"/>
    </row>
    <row r="9" spans="1:17" ht="18">
      <c r="A9" s="48" t="s">
        <v>14</v>
      </c>
      <c r="B9" s="49" t="s">
        <v>52</v>
      </c>
      <c r="C9" s="50"/>
      <c r="D9" s="50"/>
      <c r="E9" s="132"/>
      <c r="F9" s="50"/>
      <c r="G9" s="121"/>
      <c r="Q9" s="102"/>
    </row>
    <row r="10" spans="2:17" ht="15.75">
      <c r="B10" s="50"/>
      <c r="C10" s="50"/>
      <c r="D10" s="50"/>
      <c r="E10" s="132"/>
      <c r="F10" s="50"/>
      <c r="G10" s="121"/>
      <c r="Q10" s="102"/>
    </row>
    <row r="12" spans="1:17" s="9" customFormat="1" ht="15.75">
      <c r="A12" s="10" t="s">
        <v>15</v>
      </c>
      <c r="B12" s="11" t="s">
        <v>16</v>
      </c>
      <c r="C12" s="55"/>
      <c r="E12" s="133"/>
      <c r="G12" s="122"/>
      <c r="I12" s="30"/>
      <c r="J12" s="26"/>
      <c r="M12" s="34"/>
      <c r="N12" s="34"/>
      <c r="O12" s="34"/>
      <c r="Q12" s="114"/>
    </row>
    <row r="13" spans="1:17" s="9" customFormat="1" ht="15.75">
      <c r="A13" s="10"/>
      <c r="B13" s="11"/>
      <c r="C13" s="55"/>
      <c r="E13" s="133"/>
      <c r="G13" s="122"/>
      <c r="I13" s="30"/>
      <c r="J13" s="26"/>
      <c r="M13" s="34"/>
      <c r="N13" s="34"/>
      <c r="O13" s="34"/>
      <c r="Q13" s="114"/>
    </row>
    <row r="14" spans="1:17" s="9" customFormat="1" ht="15.75">
      <c r="A14" s="56" t="s">
        <v>27</v>
      </c>
      <c r="B14" s="57" t="s">
        <v>26</v>
      </c>
      <c r="C14" s="58"/>
      <c r="D14" s="58"/>
      <c r="E14" s="134"/>
      <c r="F14" s="58"/>
      <c r="G14" s="278"/>
      <c r="H14" s="99"/>
      <c r="I14" s="30"/>
      <c r="J14" s="26"/>
      <c r="K14" s="145"/>
      <c r="M14" s="34"/>
      <c r="N14" s="34"/>
      <c r="O14" s="34"/>
      <c r="Q14" s="103"/>
    </row>
    <row r="15" spans="1:17" ht="15.75">
      <c r="A15" s="56" t="s">
        <v>32</v>
      </c>
      <c r="B15" s="57" t="s">
        <v>17</v>
      </c>
      <c r="C15" s="58"/>
      <c r="D15" s="58"/>
      <c r="E15" s="134"/>
      <c r="F15" s="58"/>
      <c r="G15" s="278"/>
      <c r="H15" s="99"/>
      <c r="K15" s="142"/>
      <c r="Q15" s="103"/>
    </row>
    <row r="16" spans="1:17" ht="15.75">
      <c r="A16" s="56" t="s">
        <v>42</v>
      </c>
      <c r="B16" s="57" t="s">
        <v>18</v>
      </c>
      <c r="C16" s="58"/>
      <c r="D16" s="58"/>
      <c r="E16" s="134"/>
      <c r="F16" s="58"/>
      <c r="G16" s="278"/>
      <c r="H16" s="99"/>
      <c r="K16" s="142"/>
      <c r="Q16" s="103"/>
    </row>
    <row r="17" spans="1:17" s="146" customFormat="1" ht="31.5">
      <c r="A17" s="56" t="s">
        <v>0</v>
      </c>
      <c r="B17" s="57" t="s">
        <v>40</v>
      </c>
      <c r="C17" s="58"/>
      <c r="D17" s="58"/>
      <c r="E17" s="134"/>
      <c r="F17" s="58"/>
      <c r="G17" s="278"/>
      <c r="H17" s="99"/>
      <c r="Q17" s="103"/>
    </row>
    <row r="18" spans="1:17" ht="15.75">
      <c r="A18" s="56"/>
      <c r="B18" s="57"/>
      <c r="C18" s="58"/>
      <c r="D18" s="58"/>
      <c r="E18" s="134"/>
      <c r="F18" s="58"/>
      <c r="G18" s="123"/>
      <c r="K18" s="142"/>
      <c r="Q18" s="103"/>
    </row>
    <row r="19" spans="1:17" ht="16.5" thickBot="1">
      <c r="A19" s="56"/>
      <c r="B19" s="59" t="s">
        <v>53</v>
      </c>
      <c r="C19" s="60"/>
      <c r="D19" s="60"/>
      <c r="E19" s="135"/>
      <c r="F19" s="60"/>
      <c r="G19" s="279"/>
      <c r="H19" s="99"/>
      <c r="K19" s="143"/>
      <c r="Q19" s="104"/>
    </row>
    <row r="23" spans="2:7" ht="15.75" customHeight="1">
      <c r="B23" s="151" t="s">
        <v>83</v>
      </c>
      <c r="E23" s="1249" t="s">
        <v>149</v>
      </c>
      <c r="F23" s="1249"/>
      <c r="G23" s="1249"/>
    </row>
    <row r="24" spans="2:7" ht="84.75" customHeight="1">
      <c r="B24" s="151" t="s">
        <v>86</v>
      </c>
      <c r="E24" s="1250" t="s">
        <v>251</v>
      </c>
      <c r="F24" s="1250"/>
      <c r="G24" s="1250"/>
    </row>
    <row r="25" ht="15.75">
      <c r="B25" s="151"/>
    </row>
    <row r="26" ht="15.75">
      <c r="B26" s="151" t="s">
        <v>84</v>
      </c>
    </row>
    <row r="27" ht="63.75">
      <c r="B27" s="151" t="s">
        <v>85</v>
      </c>
    </row>
    <row r="28" ht="15.75">
      <c r="B28" s="151"/>
    </row>
    <row r="29" ht="15.75">
      <c r="K29" s="63"/>
    </row>
    <row r="30" ht="15.75">
      <c r="K30" s="63"/>
    </row>
    <row r="31" ht="15.75">
      <c r="B31" s="151"/>
    </row>
    <row r="32" ht="15.75">
      <c r="B32" s="151"/>
    </row>
    <row r="34" ht="15.75">
      <c r="B34" s="63" t="s">
        <v>172</v>
      </c>
    </row>
    <row r="35" spans="1:17" s="9" customFormat="1" ht="15.75">
      <c r="A35" s="48"/>
      <c r="B35" s="63"/>
      <c r="C35" s="62"/>
      <c r="D35" s="62"/>
      <c r="E35" s="136"/>
      <c r="F35" s="62"/>
      <c r="G35" s="124"/>
      <c r="H35" s="51"/>
      <c r="I35" s="30"/>
      <c r="J35" s="26"/>
      <c r="M35" s="34"/>
      <c r="N35" s="34"/>
      <c r="O35" s="34"/>
      <c r="Q35" s="105"/>
    </row>
    <row r="36" spans="1:17" ht="15.75">
      <c r="A36" s="14" t="s">
        <v>19</v>
      </c>
      <c r="B36" s="11" t="s">
        <v>16</v>
      </c>
      <c r="C36" s="55"/>
      <c r="D36" s="9"/>
      <c r="E36" s="133"/>
      <c r="F36" s="9"/>
      <c r="G36" s="122"/>
      <c r="H36" s="9"/>
      <c r="Q36" s="114"/>
    </row>
    <row r="37" spans="1:17" s="9" customFormat="1" ht="15.75">
      <c r="A37" s="48"/>
      <c r="B37" s="65"/>
      <c r="C37" s="66"/>
      <c r="D37" s="66"/>
      <c r="E37" s="137"/>
      <c r="F37" s="66"/>
      <c r="G37" s="125"/>
      <c r="H37" s="51"/>
      <c r="I37" s="30"/>
      <c r="J37" s="26"/>
      <c r="M37" s="34"/>
      <c r="N37" s="34"/>
      <c r="O37" s="34"/>
      <c r="Q37" s="106"/>
    </row>
    <row r="38" spans="1:17" s="9" customFormat="1" ht="15.75">
      <c r="A38" s="14" t="s">
        <v>27</v>
      </c>
      <c r="B38" s="11" t="s">
        <v>26</v>
      </c>
      <c r="C38" s="55"/>
      <c r="E38" s="133"/>
      <c r="G38" s="122"/>
      <c r="I38" s="30"/>
      <c r="J38" s="26"/>
      <c r="M38" s="34"/>
      <c r="N38" s="34"/>
      <c r="O38" s="34"/>
      <c r="Q38" s="114"/>
    </row>
    <row r="39" spans="1:17" s="9" customFormat="1" ht="15.75">
      <c r="A39" s="10"/>
      <c r="B39" s="11"/>
      <c r="C39" s="276" t="s">
        <v>176</v>
      </c>
      <c r="D39" s="272"/>
      <c r="E39" s="277" t="s">
        <v>177</v>
      </c>
      <c r="F39" s="272"/>
      <c r="G39" s="277" t="s">
        <v>170</v>
      </c>
      <c r="I39" s="30"/>
      <c r="J39" s="26"/>
      <c r="M39" s="34"/>
      <c r="N39" s="34"/>
      <c r="O39" s="34"/>
      <c r="Q39" s="114"/>
    </row>
    <row r="40" spans="1:17" s="20" customFormat="1" ht="39">
      <c r="A40" s="15" t="s">
        <v>28</v>
      </c>
      <c r="B40" s="16" t="s">
        <v>145</v>
      </c>
      <c r="C40" s="55"/>
      <c r="D40" s="9"/>
      <c r="E40" s="133"/>
      <c r="F40" s="9"/>
      <c r="G40" s="122"/>
      <c r="H40" s="9"/>
      <c r="I40" s="31"/>
      <c r="J40" s="27"/>
      <c r="M40" s="35"/>
      <c r="N40" s="35"/>
      <c r="O40" s="35"/>
      <c r="Q40" s="114"/>
    </row>
    <row r="41" spans="1:17" s="9" customFormat="1" ht="15.75">
      <c r="A41" s="21"/>
      <c r="B41" s="16"/>
      <c r="C41" s="67"/>
      <c r="D41" s="20"/>
      <c r="E41" s="138"/>
      <c r="F41" s="20"/>
      <c r="G41" s="126"/>
      <c r="H41" s="20"/>
      <c r="I41" s="30"/>
      <c r="J41" s="26"/>
      <c r="M41" s="34"/>
      <c r="N41" s="34"/>
      <c r="O41" s="34"/>
      <c r="Q41" s="115"/>
    </row>
    <row r="42" spans="1:17" s="9" customFormat="1" ht="15.75">
      <c r="A42" s="10"/>
      <c r="B42" s="61" t="s">
        <v>22</v>
      </c>
      <c r="C42" s="283">
        <v>198</v>
      </c>
      <c r="D42" s="62"/>
      <c r="E42" s="305"/>
      <c r="F42" s="100"/>
      <c r="G42" s="282"/>
      <c r="H42" s="100"/>
      <c r="I42" s="30"/>
      <c r="J42" s="26"/>
      <c r="M42" s="34"/>
      <c r="N42" s="34"/>
      <c r="O42" s="34"/>
      <c r="Q42" s="105"/>
    </row>
    <row r="43" spans="1:17" s="9" customFormat="1" ht="15.75">
      <c r="A43" s="10"/>
      <c r="B43" s="17"/>
      <c r="C43" s="55"/>
      <c r="E43" s="306"/>
      <c r="G43" s="122"/>
      <c r="I43" s="30"/>
      <c r="J43" s="26"/>
      <c r="M43" s="34"/>
      <c r="N43" s="34"/>
      <c r="O43" s="34"/>
      <c r="Q43" s="114"/>
    </row>
    <row r="44" spans="1:17" s="22" customFormat="1" ht="76.5">
      <c r="A44" s="15" t="s">
        <v>30</v>
      </c>
      <c r="B44" s="164" t="s">
        <v>146</v>
      </c>
      <c r="C44" s="55"/>
      <c r="D44" s="9"/>
      <c r="E44" s="306"/>
      <c r="F44" s="9"/>
      <c r="G44" s="122"/>
      <c r="H44" s="9"/>
      <c r="I44" s="32"/>
      <c r="J44" s="28"/>
      <c r="K44" s="61"/>
      <c r="M44" s="36"/>
      <c r="N44" s="36"/>
      <c r="O44" s="36"/>
      <c r="Q44" s="114"/>
    </row>
    <row r="45" spans="1:17" s="9" customFormat="1" ht="15.75">
      <c r="A45" s="23"/>
      <c r="B45" s="61"/>
      <c r="C45" s="68"/>
      <c r="D45" s="22"/>
      <c r="E45" s="306"/>
      <c r="F45" s="22"/>
      <c r="G45" s="127"/>
      <c r="H45" s="22"/>
      <c r="I45" s="30"/>
      <c r="J45" s="26"/>
      <c r="M45" s="34"/>
      <c r="N45" s="34"/>
      <c r="O45" s="34"/>
      <c r="Q45" s="116"/>
    </row>
    <row r="46" spans="1:17" s="9" customFormat="1" ht="15.75">
      <c r="A46" s="10"/>
      <c r="B46" s="61" t="s">
        <v>55</v>
      </c>
      <c r="C46" s="283">
        <v>1</v>
      </c>
      <c r="D46" s="62"/>
      <c r="E46" s="307"/>
      <c r="F46" s="100"/>
      <c r="G46" s="282"/>
      <c r="H46" s="100"/>
      <c r="I46" s="30"/>
      <c r="J46" s="26"/>
      <c r="M46" s="34"/>
      <c r="N46" s="34"/>
      <c r="O46" s="34"/>
      <c r="Q46" s="105"/>
    </row>
    <row r="47" spans="1:17" s="9" customFormat="1" ht="15.75">
      <c r="A47" s="10"/>
      <c r="B47" s="61"/>
      <c r="C47" s="62"/>
      <c r="D47" s="62"/>
      <c r="E47" s="306"/>
      <c r="F47" s="62"/>
      <c r="G47" s="124"/>
      <c r="H47" s="62"/>
      <c r="I47" s="30"/>
      <c r="J47" s="26"/>
      <c r="M47" s="34"/>
      <c r="N47" s="34"/>
      <c r="O47" s="34"/>
      <c r="Q47" s="105"/>
    </row>
    <row r="48" spans="1:17" s="22" customFormat="1" ht="57" customHeight="1">
      <c r="A48" s="15" t="s">
        <v>31</v>
      </c>
      <c r="B48" s="61" t="s">
        <v>66</v>
      </c>
      <c r="C48" s="55"/>
      <c r="D48" s="9"/>
      <c r="E48" s="312"/>
      <c r="F48" s="9"/>
      <c r="G48" s="122"/>
      <c r="H48" s="9"/>
      <c r="I48" s="32"/>
      <c r="J48" s="28"/>
      <c r="M48" s="36"/>
      <c r="N48" s="36"/>
      <c r="O48" s="36"/>
      <c r="Q48" s="114"/>
    </row>
    <row r="49" spans="1:17" s="9" customFormat="1" ht="15.75">
      <c r="A49" s="23"/>
      <c r="B49" s="61"/>
      <c r="C49" s="68"/>
      <c r="D49" s="22"/>
      <c r="E49" s="327"/>
      <c r="F49" s="22"/>
      <c r="G49" s="127"/>
      <c r="H49" s="22"/>
      <c r="I49" s="30"/>
      <c r="J49" s="26"/>
      <c r="M49" s="34"/>
      <c r="N49" s="34"/>
      <c r="O49" s="34"/>
      <c r="Q49" s="116"/>
    </row>
    <row r="50" spans="1:17" s="9" customFormat="1" ht="15.75">
      <c r="A50" s="10"/>
      <c r="B50" s="61" t="s">
        <v>23</v>
      </c>
      <c r="C50" s="283">
        <v>6</v>
      </c>
      <c r="D50" s="62"/>
      <c r="E50" s="307"/>
      <c r="F50" s="100"/>
      <c r="G50" s="282"/>
      <c r="H50" s="100"/>
      <c r="I50" s="30"/>
      <c r="J50" s="26"/>
      <c r="M50" s="34"/>
      <c r="N50" s="34"/>
      <c r="O50" s="34"/>
      <c r="Q50" s="105"/>
    </row>
    <row r="51" spans="1:17" s="9" customFormat="1" ht="15.75">
      <c r="A51" s="10"/>
      <c r="B51" s="61"/>
      <c r="C51" s="62"/>
      <c r="D51" s="62"/>
      <c r="E51" s="306"/>
      <c r="F51" s="62"/>
      <c r="G51" s="124"/>
      <c r="H51" s="62"/>
      <c r="I51" s="30"/>
      <c r="J51" s="26"/>
      <c r="M51" s="34"/>
      <c r="N51" s="34"/>
      <c r="O51" s="34"/>
      <c r="Q51" s="105"/>
    </row>
    <row r="52" spans="1:17" s="22" customFormat="1" ht="57.75" customHeight="1">
      <c r="A52" s="15" t="s">
        <v>56</v>
      </c>
      <c r="B52" s="61" t="s">
        <v>68</v>
      </c>
      <c r="C52" s="62"/>
      <c r="D52" s="62"/>
      <c r="E52" s="306"/>
      <c r="F52" s="62"/>
      <c r="G52" s="124"/>
      <c r="H52" s="9"/>
      <c r="I52" s="32"/>
      <c r="J52" s="28"/>
      <c r="M52" s="36"/>
      <c r="N52" s="36"/>
      <c r="O52" s="36"/>
      <c r="Q52" s="105"/>
    </row>
    <row r="53" spans="1:17" s="9" customFormat="1" ht="15.75">
      <c r="A53" s="23"/>
      <c r="B53" s="61"/>
      <c r="C53" s="69"/>
      <c r="D53" s="69"/>
      <c r="E53" s="306"/>
      <c r="F53" s="69"/>
      <c r="G53" s="128"/>
      <c r="H53" s="22"/>
      <c r="I53" s="30"/>
      <c r="J53" s="26"/>
      <c r="M53" s="34"/>
      <c r="N53" s="34"/>
      <c r="O53" s="34"/>
      <c r="Q53" s="107"/>
    </row>
    <row r="54" spans="1:17" s="9" customFormat="1" ht="15.75">
      <c r="A54" s="10"/>
      <c r="B54" s="61" t="s">
        <v>23</v>
      </c>
      <c r="C54" s="283">
        <f>INT(C42/20)+1</f>
        <v>10</v>
      </c>
      <c r="D54" s="62"/>
      <c r="E54" s="307"/>
      <c r="F54" s="100"/>
      <c r="G54" s="282"/>
      <c r="H54" s="100"/>
      <c r="I54" s="30"/>
      <c r="J54" s="26"/>
      <c r="M54" s="34"/>
      <c r="N54" s="34"/>
      <c r="O54" s="34"/>
      <c r="Q54" s="105"/>
    </row>
    <row r="55" spans="1:17" s="9" customFormat="1" ht="15.75">
      <c r="A55" s="10"/>
      <c r="B55" s="61"/>
      <c r="C55" s="62"/>
      <c r="D55" s="62"/>
      <c r="E55" s="306"/>
      <c r="F55" s="62"/>
      <c r="G55" s="124"/>
      <c r="H55" s="62"/>
      <c r="I55" s="30"/>
      <c r="J55" s="26"/>
      <c r="M55" s="34"/>
      <c r="N55" s="34"/>
      <c r="O55" s="34"/>
      <c r="Q55" s="105"/>
    </row>
    <row r="56" spans="1:17" s="9" customFormat="1" ht="38.25">
      <c r="A56" s="15" t="s">
        <v>5</v>
      </c>
      <c r="B56" s="61" t="s">
        <v>6</v>
      </c>
      <c r="C56" s="62"/>
      <c r="D56" s="62"/>
      <c r="E56" s="306"/>
      <c r="F56" s="62"/>
      <c r="G56" s="124"/>
      <c r="I56" s="30"/>
      <c r="J56" s="26"/>
      <c r="M56" s="34"/>
      <c r="N56" s="34"/>
      <c r="O56" s="34"/>
      <c r="Q56" s="105"/>
    </row>
    <row r="57" spans="1:17" s="9" customFormat="1" ht="15.75">
      <c r="A57" s="23"/>
      <c r="B57" s="61"/>
      <c r="C57" s="69"/>
      <c r="D57" s="69"/>
      <c r="E57" s="308"/>
      <c r="F57" s="69"/>
      <c r="G57" s="128"/>
      <c r="H57" s="22"/>
      <c r="I57" s="30"/>
      <c r="J57" s="26"/>
      <c r="M57" s="34"/>
      <c r="N57" s="34"/>
      <c r="O57" s="34"/>
      <c r="Q57" s="107"/>
    </row>
    <row r="58" spans="1:17" s="9" customFormat="1" ht="15.75">
      <c r="A58" s="10"/>
      <c r="B58" s="61" t="s">
        <v>29</v>
      </c>
      <c r="C58" s="283">
        <v>1</v>
      </c>
      <c r="D58" s="62"/>
      <c r="E58" s="307"/>
      <c r="F58" s="100"/>
      <c r="G58" s="282"/>
      <c r="H58" s="100"/>
      <c r="I58" s="30"/>
      <c r="J58" s="26"/>
      <c r="M58" s="34"/>
      <c r="N58" s="34"/>
      <c r="O58" s="34"/>
      <c r="Q58" s="105"/>
    </row>
    <row r="59" spans="1:17" s="9" customFormat="1" ht="15.75">
      <c r="A59" s="10"/>
      <c r="B59" s="61"/>
      <c r="C59" s="62"/>
      <c r="D59" s="62"/>
      <c r="E59" s="306"/>
      <c r="F59" s="62"/>
      <c r="G59" s="124"/>
      <c r="H59" s="62"/>
      <c r="I59" s="30"/>
      <c r="J59" s="26"/>
      <c r="M59" s="34"/>
      <c r="N59" s="34"/>
      <c r="O59" s="34"/>
      <c r="Q59" s="105"/>
    </row>
    <row r="60" spans="1:17" s="22" customFormat="1" ht="48" customHeight="1">
      <c r="A60" s="15" t="s">
        <v>75</v>
      </c>
      <c r="B60" s="61" t="s">
        <v>142</v>
      </c>
      <c r="C60" s="62"/>
      <c r="D60" s="62"/>
      <c r="E60" s="306"/>
      <c r="F60" s="62"/>
      <c r="G60" s="124"/>
      <c r="H60" s="9"/>
      <c r="I60" s="32"/>
      <c r="J60" s="28"/>
      <c r="M60" s="36"/>
      <c r="N60" s="36"/>
      <c r="O60" s="36"/>
      <c r="Q60" s="105"/>
    </row>
    <row r="61" spans="1:17" s="9" customFormat="1" ht="15.75">
      <c r="A61" s="23"/>
      <c r="B61" s="61"/>
      <c r="C61" s="69"/>
      <c r="D61" s="69"/>
      <c r="E61" s="308"/>
      <c r="F61" s="69"/>
      <c r="G61" s="128"/>
      <c r="H61" s="22"/>
      <c r="I61" s="30"/>
      <c r="J61" s="26"/>
      <c r="M61" s="34"/>
      <c r="N61" s="34"/>
      <c r="O61" s="34"/>
      <c r="Q61" s="107"/>
    </row>
    <row r="62" spans="1:17" s="9" customFormat="1" ht="15.75">
      <c r="A62" s="10"/>
      <c r="B62" s="61" t="s">
        <v>23</v>
      </c>
      <c r="C62" s="283">
        <v>1</v>
      </c>
      <c r="D62" s="62"/>
      <c r="E62" s="307"/>
      <c r="F62" s="100"/>
      <c r="G62" s="282"/>
      <c r="H62" s="100"/>
      <c r="I62" s="30"/>
      <c r="J62" s="26"/>
      <c r="M62" s="34"/>
      <c r="N62" s="34"/>
      <c r="O62" s="34"/>
      <c r="Q62" s="105"/>
    </row>
    <row r="63" spans="1:17" s="9" customFormat="1" ht="15.75">
      <c r="A63" s="10"/>
      <c r="B63" s="61"/>
      <c r="C63" s="62"/>
      <c r="D63" s="62"/>
      <c r="E63" s="306"/>
      <c r="F63" s="100"/>
      <c r="G63" s="124"/>
      <c r="H63" s="100"/>
      <c r="I63" s="30"/>
      <c r="J63" s="26"/>
      <c r="M63" s="34"/>
      <c r="N63" s="34"/>
      <c r="O63" s="34"/>
      <c r="Q63" s="105"/>
    </row>
    <row r="64" spans="1:17" s="22" customFormat="1" ht="34.5" customHeight="1">
      <c r="A64" s="15" t="s">
        <v>143</v>
      </c>
      <c r="B64" s="61" t="s">
        <v>144</v>
      </c>
      <c r="C64" s="62"/>
      <c r="D64" s="62"/>
      <c r="E64" s="306"/>
      <c r="F64" s="62"/>
      <c r="G64" s="124"/>
      <c r="H64" s="9"/>
      <c r="I64" s="32"/>
      <c r="J64" s="28"/>
      <c r="M64" s="36"/>
      <c r="N64" s="36"/>
      <c r="O64" s="36"/>
      <c r="Q64" s="105"/>
    </row>
    <row r="65" spans="1:17" s="9" customFormat="1" ht="15.75">
      <c r="A65" s="23"/>
      <c r="B65" s="61"/>
      <c r="C65" s="69"/>
      <c r="D65" s="69"/>
      <c r="E65" s="308"/>
      <c r="F65" s="69"/>
      <c r="G65" s="128"/>
      <c r="H65" s="22"/>
      <c r="I65" s="30"/>
      <c r="J65" s="26"/>
      <c r="M65" s="34"/>
      <c r="N65" s="34"/>
      <c r="O65" s="34"/>
      <c r="Q65" s="107"/>
    </row>
    <row r="66" spans="1:17" s="9" customFormat="1" ht="15.75">
      <c r="A66" s="10"/>
      <c r="B66" s="61" t="s">
        <v>71</v>
      </c>
      <c r="C66" s="283">
        <v>198</v>
      </c>
      <c r="D66" s="62"/>
      <c r="E66" s="307"/>
      <c r="F66" s="100"/>
      <c r="G66" s="282"/>
      <c r="H66" s="100"/>
      <c r="I66" s="30"/>
      <c r="J66" s="26"/>
      <c r="M66" s="34"/>
      <c r="N66" s="34"/>
      <c r="O66" s="34"/>
      <c r="Q66" s="105"/>
    </row>
    <row r="67" spans="1:17" s="9" customFormat="1" ht="15.75">
      <c r="A67" s="10"/>
      <c r="B67" s="61"/>
      <c r="C67" s="276" t="s">
        <v>176</v>
      </c>
      <c r="D67" s="272"/>
      <c r="E67" s="310" t="s">
        <v>177</v>
      </c>
      <c r="F67" s="272"/>
      <c r="G67" s="277" t="s">
        <v>170</v>
      </c>
      <c r="H67" s="62"/>
      <c r="I67" s="30"/>
      <c r="J67" s="26"/>
      <c r="M67" s="34"/>
      <c r="N67" s="34"/>
      <c r="O67" s="34"/>
      <c r="Q67" s="105"/>
    </row>
    <row r="68" spans="1:17" s="9" customFormat="1" ht="86.25" customHeight="1">
      <c r="A68" s="15" t="s">
        <v>54</v>
      </c>
      <c r="B68" s="61" t="s">
        <v>220</v>
      </c>
      <c r="C68" s="62"/>
      <c r="D68" s="62"/>
      <c r="E68" s="306"/>
      <c r="F68" s="62"/>
      <c r="G68" s="124"/>
      <c r="I68" s="30"/>
      <c r="J68" s="26"/>
      <c r="M68" s="34"/>
      <c r="N68" s="34"/>
      <c r="O68" s="34"/>
      <c r="Q68" s="105"/>
    </row>
    <row r="69" spans="1:17" s="9" customFormat="1" ht="44.25" customHeight="1">
      <c r="A69" s="10"/>
      <c r="B69" s="61" t="s">
        <v>119</v>
      </c>
      <c r="C69" s="283">
        <v>1</v>
      </c>
      <c r="D69" s="62"/>
      <c r="E69" s="307"/>
      <c r="F69" s="100"/>
      <c r="G69" s="282"/>
      <c r="H69" s="100"/>
      <c r="I69" s="30"/>
      <c r="J69" s="26"/>
      <c r="M69" s="34"/>
      <c r="N69" s="34"/>
      <c r="O69" s="34"/>
      <c r="Q69" s="105"/>
    </row>
    <row r="70" spans="1:17" s="9" customFormat="1" ht="15.75" customHeight="1">
      <c r="A70" s="10"/>
      <c r="B70" s="61"/>
      <c r="C70" s="62"/>
      <c r="D70" s="62"/>
      <c r="E70" s="306"/>
      <c r="F70" s="62"/>
      <c r="G70" s="124"/>
      <c r="I70" s="30"/>
      <c r="J70" s="26"/>
      <c r="M70" s="34"/>
      <c r="N70" s="34"/>
      <c r="O70" s="34"/>
      <c r="Q70" s="105"/>
    </row>
    <row r="71" spans="1:17" s="9" customFormat="1" ht="15.75" customHeight="1">
      <c r="A71" s="15" t="s">
        <v>61</v>
      </c>
      <c r="B71" s="90" t="s">
        <v>62</v>
      </c>
      <c r="C71" s="62"/>
      <c r="D71" s="62"/>
      <c r="E71" s="306"/>
      <c r="F71" s="62"/>
      <c r="G71" s="124"/>
      <c r="I71" s="30"/>
      <c r="J71" s="26"/>
      <c r="M71" s="34"/>
      <c r="N71" s="34"/>
      <c r="O71" s="34"/>
      <c r="Q71" s="105"/>
    </row>
    <row r="72" spans="1:17" s="9" customFormat="1" ht="15.75" customHeight="1">
      <c r="A72" s="23"/>
      <c r="B72" s="90"/>
      <c r="C72" s="69"/>
      <c r="D72" s="69"/>
      <c r="E72" s="308"/>
      <c r="F72" s="69"/>
      <c r="G72" s="128"/>
      <c r="H72" s="22"/>
      <c r="I72" s="30"/>
      <c r="J72" s="26"/>
      <c r="M72" s="34"/>
      <c r="N72" s="34"/>
      <c r="O72" s="34"/>
      <c r="Q72" s="107"/>
    </row>
    <row r="73" spans="1:17" s="9" customFormat="1" ht="15.75" customHeight="1">
      <c r="A73" s="10"/>
      <c r="B73" s="90" t="s">
        <v>41</v>
      </c>
      <c r="C73" s="283">
        <v>8</v>
      </c>
      <c r="D73" s="62"/>
      <c r="E73" s="307"/>
      <c r="F73" s="100"/>
      <c r="G73" s="282"/>
      <c r="H73" s="100"/>
      <c r="I73" s="30"/>
      <c r="J73" s="26"/>
      <c r="M73" s="34"/>
      <c r="N73" s="34"/>
      <c r="O73" s="34"/>
      <c r="Q73" s="105"/>
    </row>
    <row r="74" spans="1:17" s="9" customFormat="1" ht="15.75" customHeight="1">
      <c r="A74" s="10"/>
      <c r="B74" s="61"/>
      <c r="C74" s="62"/>
      <c r="D74" s="62"/>
      <c r="E74" s="306"/>
      <c r="F74" s="62"/>
      <c r="G74" s="124"/>
      <c r="H74" s="62"/>
      <c r="I74" s="30"/>
      <c r="J74" s="26"/>
      <c r="M74" s="34"/>
      <c r="N74" s="34"/>
      <c r="O74" s="34"/>
      <c r="Q74" s="105"/>
    </row>
    <row r="75" spans="1:17" s="9" customFormat="1" ht="89.25" customHeight="1">
      <c r="A75" s="15" t="s">
        <v>73</v>
      </c>
      <c r="B75" s="61" t="s">
        <v>141</v>
      </c>
      <c r="C75" s="62"/>
      <c r="D75" s="62"/>
      <c r="E75" s="306"/>
      <c r="F75" s="62"/>
      <c r="G75" s="124"/>
      <c r="I75" s="30"/>
      <c r="J75" s="26"/>
      <c r="M75" s="34"/>
      <c r="N75" s="34"/>
      <c r="O75" s="34"/>
      <c r="Q75" s="105"/>
    </row>
    <row r="76" spans="1:17" s="9" customFormat="1" ht="15.75" customHeight="1">
      <c r="A76" s="23"/>
      <c r="B76" s="61"/>
      <c r="C76" s="69"/>
      <c r="D76" s="69"/>
      <c r="E76" s="308"/>
      <c r="F76" s="69"/>
      <c r="G76" s="128"/>
      <c r="H76" s="22"/>
      <c r="I76" s="30"/>
      <c r="J76" s="26"/>
      <c r="M76" s="34"/>
      <c r="N76" s="34"/>
      <c r="O76" s="34"/>
      <c r="Q76" s="107"/>
    </row>
    <row r="77" spans="1:17" s="9" customFormat="1" ht="15.75" customHeight="1">
      <c r="A77" s="10"/>
      <c r="B77" s="61" t="s">
        <v>23</v>
      </c>
      <c r="C77" s="283">
        <v>1</v>
      </c>
      <c r="D77" s="62"/>
      <c r="E77" s="307"/>
      <c r="F77" s="100"/>
      <c r="G77" s="282"/>
      <c r="H77" s="100"/>
      <c r="I77" s="30"/>
      <c r="J77" s="26"/>
      <c r="M77" s="34"/>
      <c r="N77" s="34"/>
      <c r="O77" s="34"/>
      <c r="Q77" s="105"/>
    </row>
    <row r="78" spans="1:17" s="9" customFormat="1" ht="15.75" customHeight="1">
      <c r="A78" s="10"/>
      <c r="B78" s="61"/>
      <c r="C78" s="62"/>
      <c r="D78" s="62"/>
      <c r="E78" s="306"/>
      <c r="F78" s="62"/>
      <c r="G78" s="124"/>
      <c r="H78" s="62"/>
      <c r="I78" s="30"/>
      <c r="J78" s="26"/>
      <c r="M78" s="34"/>
      <c r="N78" s="34"/>
      <c r="O78" s="34"/>
      <c r="Q78" s="105"/>
    </row>
    <row r="79" spans="1:17" s="9" customFormat="1" ht="33.75" customHeight="1">
      <c r="A79" s="15" t="s">
        <v>74</v>
      </c>
      <c r="B79" s="61" t="s">
        <v>10</v>
      </c>
      <c r="C79" s="62"/>
      <c r="D79" s="62"/>
      <c r="E79" s="306"/>
      <c r="F79" s="62"/>
      <c r="G79" s="124"/>
      <c r="I79" s="30"/>
      <c r="J79" s="26"/>
      <c r="M79" s="34"/>
      <c r="N79" s="34"/>
      <c r="O79" s="34"/>
      <c r="Q79" s="105"/>
    </row>
    <row r="80" spans="1:17" s="9" customFormat="1" ht="15.75" customHeight="1">
      <c r="A80" s="23"/>
      <c r="B80" s="61"/>
      <c r="C80" s="69"/>
      <c r="D80" s="69"/>
      <c r="E80" s="308"/>
      <c r="F80" s="69"/>
      <c r="G80" s="128"/>
      <c r="H80" s="22"/>
      <c r="I80" s="30"/>
      <c r="J80" s="26"/>
      <c r="M80" s="34"/>
      <c r="N80" s="34"/>
      <c r="O80" s="34"/>
      <c r="Q80" s="107"/>
    </row>
    <row r="81" spans="1:17" s="9" customFormat="1" ht="15.75" customHeight="1">
      <c r="A81" s="10"/>
      <c r="B81" s="61" t="s">
        <v>23</v>
      </c>
      <c r="C81" s="283">
        <v>1</v>
      </c>
      <c r="D81" s="62"/>
      <c r="E81" s="307"/>
      <c r="F81" s="100"/>
      <c r="G81" s="282"/>
      <c r="H81" s="100"/>
      <c r="I81" s="30"/>
      <c r="J81" s="26"/>
      <c r="M81" s="34"/>
      <c r="N81" s="34"/>
      <c r="O81" s="34"/>
      <c r="Q81" s="105"/>
    </row>
    <row r="82" spans="1:17" s="9" customFormat="1" ht="15.75" customHeight="1">
      <c r="A82" s="10"/>
      <c r="B82" s="61"/>
      <c r="C82" s="62"/>
      <c r="D82" s="62"/>
      <c r="E82" s="306"/>
      <c r="F82" s="62"/>
      <c r="G82" s="124"/>
      <c r="I82" s="30"/>
      <c r="J82" s="26"/>
      <c r="M82" s="34"/>
      <c r="N82" s="34"/>
      <c r="O82" s="34"/>
      <c r="Q82" s="105"/>
    </row>
    <row r="83" spans="1:17" s="9" customFormat="1" ht="31.5">
      <c r="A83" s="14"/>
      <c r="B83" s="70" t="s">
        <v>43</v>
      </c>
      <c r="C83" s="58"/>
      <c r="D83" s="58"/>
      <c r="E83" s="311"/>
      <c r="F83" s="58"/>
      <c r="G83" s="278"/>
      <c r="H83" s="58"/>
      <c r="I83" s="144"/>
      <c r="J83" s="26"/>
      <c r="M83" s="34"/>
      <c r="N83" s="34"/>
      <c r="O83" s="34"/>
      <c r="Q83" s="103"/>
    </row>
    <row r="84" spans="1:17" s="9" customFormat="1" ht="15.75">
      <c r="A84" s="14"/>
      <c r="B84" s="70"/>
      <c r="C84" s="58"/>
      <c r="D84" s="58"/>
      <c r="E84" s="311"/>
      <c r="F84" s="58"/>
      <c r="G84" s="123"/>
      <c r="H84" s="58"/>
      <c r="I84" s="30"/>
      <c r="J84" s="26"/>
      <c r="M84" s="34"/>
      <c r="N84" s="34"/>
      <c r="O84" s="34"/>
      <c r="Q84" s="103"/>
    </row>
    <row r="85" spans="1:17" s="9" customFormat="1" ht="15.75">
      <c r="A85" s="14" t="s">
        <v>32</v>
      </c>
      <c r="B85" s="11" t="s">
        <v>17</v>
      </c>
      <c r="C85" s="55"/>
      <c r="E85" s="312"/>
      <c r="G85" s="122"/>
      <c r="I85" s="30"/>
      <c r="J85" s="26"/>
      <c r="M85" s="34"/>
      <c r="N85" s="34"/>
      <c r="O85" s="34"/>
      <c r="Q85" s="114"/>
    </row>
    <row r="86" spans="2:8" ht="15.75">
      <c r="B86" s="61"/>
      <c r="E86" s="306"/>
      <c r="H86" s="71"/>
    </row>
    <row r="87" spans="1:10" ht="69" customHeight="1">
      <c r="A87" s="48" t="s">
        <v>34</v>
      </c>
      <c r="B87" s="61" t="s">
        <v>139</v>
      </c>
      <c r="E87" s="306"/>
      <c r="H87" s="71"/>
      <c r="J87" s="61"/>
    </row>
    <row r="88" spans="2:8" ht="15.75">
      <c r="B88" s="61"/>
      <c r="E88" s="306"/>
      <c r="H88" s="71"/>
    </row>
    <row r="89" spans="2:8" ht="15.75">
      <c r="B89" s="61" t="s">
        <v>25</v>
      </c>
      <c r="C89" s="283">
        <f>41.4/0.09</f>
        <v>460</v>
      </c>
      <c r="E89" s="307"/>
      <c r="F89" s="100"/>
      <c r="G89" s="282"/>
      <c r="H89" s="100"/>
    </row>
    <row r="90" spans="2:8" ht="15.75">
      <c r="B90" s="61"/>
      <c r="E90" s="306"/>
      <c r="H90" s="71"/>
    </row>
    <row r="91" spans="1:8" ht="65.25">
      <c r="A91" s="48" t="s">
        <v>35</v>
      </c>
      <c r="B91" s="61" t="s">
        <v>89</v>
      </c>
      <c r="E91" s="306"/>
      <c r="H91" s="71"/>
    </row>
    <row r="92" spans="2:8" ht="15.75">
      <c r="B92" s="61"/>
      <c r="E92" s="306"/>
      <c r="H92" s="71"/>
    </row>
    <row r="93" spans="2:10" ht="15.75">
      <c r="B93" s="61" t="s">
        <v>20</v>
      </c>
      <c r="C93" s="283">
        <f>C50*0.8</f>
        <v>4.800000000000001</v>
      </c>
      <c r="E93" s="307"/>
      <c r="F93" s="100"/>
      <c r="G93" s="282"/>
      <c r="H93" s="100"/>
      <c r="J93" s="52"/>
    </row>
    <row r="94" spans="2:10" ht="15.75">
      <c r="B94" s="61"/>
      <c r="E94" s="306"/>
      <c r="H94" s="62"/>
      <c r="J94" s="52"/>
    </row>
    <row r="95" spans="2:8" ht="15.75">
      <c r="B95" s="61"/>
      <c r="C95" s="276" t="s">
        <v>176</v>
      </c>
      <c r="D95" s="272"/>
      <c r="E95" s="310" t="s">
        <v>177</v>
      </c>
      <c r="F95" s="272"/>
      <c r="G95" s="277" t="s">
        <v>170</v>
      </c>
      <c r="H95" s="71"/>
    </row>
    <row r="96" spans="1:8" ht="69" customHeight="1">
      <c r="A96" s="48" t="s">
        <v>36</v>
      </c>
      <c r="B96" s="61" t="s">
        <v>90</v>
      </c>
      <c r="E96" s="306"/>
      <c r="H96" s="71"/>
    </row>
    <row r="97" spans="2:8" ht="15.75">
      <c r="B97" s="61"/>
      <c r="E97" s="306"/>
      <c r="H97" s="71"/>
    </row>
    <row r="98" spans="2:8" ht="25.5">
      <c r="B98" s="61" t="s">
        <v>147</v>
      </c>
      <c r="E98" s="306"/>
      <c r="H98" s="71"/>
    </row>
    <row r="99" spans="2:8" ht="15.75">
      <c r="B99" s="61" t="s">
        <v>20</v>
      </c>
      <c r="C99" s="283">
        <f>584.93*0.8</f>
        <v>467.94399999999996</v>
      </c>
      <c r="E99" s="305"/>
      <c r="F99" s="100"/>
      <c r="G99" s="282"/>
      <c r="H99" s="100"/>
    </row>
    <row r="100" spans="2:10" ht="15.75">
      <c r="B100" s="61"/>
      <c r="E100" s="306"/>
      <c r="H100" s="62"/>
      <c r="J100" s="52"/>
    </row>
    <row r="101" spans="2:8" ht="15.75">
      <c r="B101" s="61" t="s">
        <v>148</v>
      </c>
      <c r="E101" s="306"/>
      <c r="H101" s="71"/>
    </row>
    <row r="102" spans="2:8" ht="15.75">
      <c r="B102" s="61" t="s">
        <v>20</v>
      </c>
      <c r="C102" s="283">
        <f>584.93*0.2</f>
        <v>116.98599999999999</v>
      </c>
      <c r="E102" s="307"/>
      <c r="F102" s="100"/>
      <c r="G102" s="282"/>
      <c r="H102" s="100"/>
    </row>
    <row r="103" spans="2:8" ht="15.75">
      <c r="B103" s="61"/>
      <c r="E103" s="306"/>
      <c r="H103" s="71"/>
    </row>
    <row r="104" spans="1:8" ht="67.5" customHeight="1">
      <c r="A104" s="48" t="s">
        <v>37</v>
      </c>
      <c r="B104" s="61" t="s">
        <v>91</v>
      </c>
      <c r="E104" s="306"/>
      <c r="H104" s="71"/>
    </row>
    <row r="105" spans="2:8" ht="15.75">
      <c r="B105" s="61"/>
      <c r="E105" s="306"/>
      <c r="H105" s="71"/>
    </row>
    <row r="106" spans="2:8" ht="25.5">
      <c r="B106" s="61" t="s">
        <v>147</v>
      </c>
      <c r="E106" s="306"/>
      <c r="H106" s="71"/>
    </row>
    <row r="107" spans="2:8" ht="15.75">
      <c r="B107" s="61" t="s">
        <v>20</v>
      </c>
      <c r="C107" s="283">
        <f>61.76*0.8</f>
        <v>49.408</v>
      </c>
      <c r="E107" s="313"/>
      <c r="F107" s="100"/>
      <c r="G107" s="282"/>
      <c r="H107" s="100"/>
    </row>
    <row r="108" spans="2:10" ht="15.75">
      <c r="B108" s="61"/>
      <c r="E108" s="306"/>
      <c r="H108" s="62"/>
      <c r="J108" s="52"/>
    </row>
    <row r="109" spans="2:8" ht="15.75">
      <c r="B109" s="61" t="s">
        <v>148</v>
      </c>
      <c r="E109" s="306"/>
      <c r="H109" s="71"/>
    </row>
    <row r="110" spans="2:8" ht="15.75">
      <c r="B110" s="61" t="s">
        <v>20</v>
      </c>
      <c r="C110" s="283">
        <f>61.76*0.2</f>
        <v>12.352</v>
      </c>
      <c r="E110" s="305"/>
      <c r="F110" s="100"/>
      <c r="G110" s="282"/>
      <c r="H110" s="100"/>
    </row>
    <row r="111" spans="1:17" s="80" customFormat="1" ht="15.75">
      <c r="A111" s="81"/>
      <c r="B111" s="82"/>
      <c r="C111" s="76"/>
      <c r="D111" s="76"/>
      <c r="E111" s="306"/>
      <c r="F111" s="76"/>
      <c r="G111" s="124"/>
      <c r="H111" s="77"/>
      <c r="Q111" s="110"/>
    </row>
    <row r="112" spans="1:17" s="74" customFormat="1" ht="42" customHeight="1">
      <c r="A112" s="48" t="s">
        <v>45</v>
      </c>
      <c r="B112" s="61" t="s">
        <v>38</v>
      </c>
      <c r="C112" s="62"/>
      <c r="D112" s="62"/>
      <c r="E112" s="306"/>
      <c r="F112" s="62"/>
      <c r="G112" s="124"/>
      <c r="H112" s="71"/>
      <c r="I112" s="72"/>
      <c r="J112" s="73"/>
      <c r="M112" s="75"/>
      <c r="N112" s="75"/>
      <c r="O112" s="75"/>
      <c r="Q112" s="105"/>
    </row>
    <row r="113" spans="2:17" ht="15.75">
      <c r="B113" s="61"/>
      <c r="C113" s="69"/>
      <c r="D113" s="69"/>
      <c r="E113" s="306"/>
      <c r="F113" s="69"/>
      <c r="G113" s="128"/>
      <c r="H113" s="74"/>
      <c r="Q113" s="107"/>
    </row>
    <row r="114" spans="2:8" ht="15.75">
      <c r="B114" s="61" t="s">
        <v>25</v>
      </c>
      <c r="C114" s="283">
        <f>C42*0.75</f>
        <v>148.5</v>
      </c>
      <c r="E114" s="307"/>
      <c r="G114" s="282"/>
      <c r="H114" s="62"/>
    </row>
    <row r="115" spans="2:8" ht="15.75">
      <c r="B115" s="61"/>
      <c r="E115" s="306"/>
      <c r="H115" s="71"/>
    </row>
    <row r="116" spans="1:17" s="74" customFormat="1" ht="140.25">
      <c r="A116" s="48" t="s">
        <v>46</v>
      </c>
      <c r="B116" s="61" t="s">
        <v>92</v>
      </c>
      <c r="C116" s="62"/>
      <c r="D116" s="62"/>
      <c r="E116" s="306"/>
      <c r="F116" s="62"/>
      <c r="G116" s="124"/>
      <c r="H116" s="71"/>
      <c r="I116" s="72"/>
      <c r="J116" s="73"/>
      <c r="M116" s="75"/>
      <c r="N116" s="75"/>
      <c r="O116" s="75"/>
      <c r="Q116" s="105"/>
    </row>
    <row r="117" spans="1:17" ht="15.75">
      <c r="A117" s="83"/>
      <c r="B117" s="61"/>
      <c r="C117" s="69"/>
      <c r="D117" s="69"/>
      <c r="E117" s="306"/>
      <c r="F117" s="69"/>
      <c r="G117" s="128"/>
      <c r="H117" s="74"/>
      <c r="Q117" s="107"/>
    </row>
    <row r="118" spans="2:8" ht="15.75">
      <c r="B118" s="61" t="s">
        <v>20</v>
      </c>
      <c r="C118" s="283">
        <v>28.7</v>
      </c>
      <c r="E118" s="307"/>
      <c r="G118" s="282"/>
      <c r="H118" s="62"/>
    </row>
    <row r="119" spans="2:8" ht="15.75">
      <c r="B119" s="61"/>
      <c r="C119" s="276" t="s">
        <v>176</v>
      </c>
      <c r="D119" s="272"/>
      <c r="E119" s="310" t="s">
        <v>177</v>
      </c>
      <c r="F119" s="272"/>
      <c r="G119" s="277" t="s">
        <v>170</v>
      </c>
      <c r="H119" s="71"/>
    </row>
    <row r="120" spans="1:17" s="74" customFormat="1" ht="114.75">
      <c r="A120" s="48" t="s">
        <v>47</v>
      </c>
      <c r="B120" s="61" t="s">
        <v>138</v>
      </c>
      <c r="C120" s="62"/>
      <c r="D120" s="62"/>
      <c r="E120" s="306"/>
      <c r="F120" s="62"/>
      <c r="G120" s="124"/>
      <c r="H120" s="71"/>
      <c r="I120" s="72"/>
      <c r="J120" s="73"/>
      <c r="M120" s="75"/>
      <c r="N120" s="75"/>
      <c r="O120" s="75"/>
      <c r="Q120" s="105"/>
    </row>
    <row r="121" spans="1:17" ht="15.75">
      <c r="A121" s="83"/>
      <c r="B121" s="61"/>
      <c r="C121" s="69"/>
      <c r="D121" s="69"/>
      <c r="E121" s="306"/>
      <c r="F121" s="69"/>
      <c r="G121" s="128"/>
      <c r="H121" s="74"/>
      <c r="Q121" s="107"/>
    </row>
    <row r="122" spans="2:8" ht="15.75">
      <c r="B122" s="61" t="s">
        <v>20</v>
      </c>
      <c r="C122" s="283">
        <v>98.4</v>
      </c>
      <c r="E122" s="307"/>
      <c r="G122" s="282"/>
      <c r="H122" s="62"/>
    </row>
    <row r="123" spans="2:8" ht="15.75">
      <c r="B123" s="61"/>
      <c r="E123" s="306"/>
      <c r="H123" s="71"/>
    </row>
    <row r="124" spans="1:17" ht="89.25">
      <c r="A124" s="89" t="s">
        <v>48</v>
      </c>
      <c r="B124" s="90" t="s">
        <v>93</v>
      </c>
      <c r="C124" s="91"/>
      <c r="D124" s="91"/>
      <c r="E124" s="306"/>
      <c r="H124" s="71"/>
      <c r="Q124" s="108"/>
    </row>
    <row r="125" spans="1:17" ht="15.75">
      <c r="A125" s="92"/>
      <c r="B125" s="90"/>
      <c r="C125" s="91"/>
      <c r="D125" s="91"/>
      <c r="E125" s="306"/>
      <c r="H125" s="71"/>
      <c r="Q125" s="108"/>
    </row>
    <row r="126" spans="1:17" ht="15.75">
      <c r="A126" s="89"/>
      <c r="B126" s="90" t="s">
        <v>20</v>
      </c>
      <c r="C126" s="285">
        <f>421.02*1</f>
        <v>421.02</v>
      </c>
      <c r="D126" s="91"/>
      <c r="E126" s="307"/>
      <c r="G126" s="282"/>
      <c r="H126" s="62"/>
      <c r="Q126" s="108"/>
    </row>
    <row r="127" spans="1:17" ht="15.75">
      <c r="A127" s="89"/>
      <c r="B127" s="90"/>
      <c r="C127" s="91"/>
      <c r="D127" s="91"/>
      <c r="E127" s="306"/>
      <c r="H127" s="71"/>
      <c r="I127" s="51"/>
      <c r="J127" s="51"/>
      <c r="M127" s="51"/>
      <c r="N127" s="51"/>
      <c r="O127" s="51"/>
      <c r="Q127" s="108"/>
    </row>
    <row r="128" spans="1:11" ht="114.75">
      <c r="A128" s="48" t="s">
        <v>50</v>
      </c>
      <c r="B128" s="61" t="s">
        <v>183</v>
      </c>
      <c r="E128" s="306"/>
      <c r="H128" s="71"/>
      <c r="K128" s="61"/>
    </row>
    <row r="129" spans="1:8" ht="15.75">
      <c r="A129" s="83"/>
      <c r="B129" s="61"/>
      <c r="E129" s="306"/>
      <c r="H129" s="71"/>
    </row>
    <row r="130" spans="2:8" ht="15.75">
      <c r="B130" s="61" t="s">
        <v>20</v>
      </c>
      <c r="C130" s="283">
        <v>87.75</v>
      </c>
      <c r="E130" s="307"/>
      <c r="G130" s="282"/>
      <c r="H130" s="62"/>
    </row>
    <row r="131" spans="2:8" ht="15.75">
      <c r="B131" s="61"/>
      <c r="C131" s="276" t="s">
        <v>176</v>
      </c>
      <c r="D131" s="272"/>
      <c r="E131" s="310" t="s">
        <v>177</v>
      </c>
      <c r="F131" s="272"/>
      <c r="G131" s="277" t="s">
        <v>170</v>
      </c>
      <c r="H131" s="71"/>
    </row>
    <row r="132" spans="1:8" ht="328.5" customHeight="1">
      <c r="A132" s="48" t="s">
        <v>51</v>
      </c>
      <c r="B132" s="19" t="s">
        <v>174</v>
      </c>
      <c r="E132" s="306"/>
      <c r="H132" s="71"/>
    </row>
    <row r="133" spans="1:8" ht="15.75">
      <c r="A133" s="83"/>
      <c r="B133" s="84"/>
      <c r="E133" s="306"/>
      <c r="H133" s="71"/>
    </row>
    <row r="134" spans="2:8" ht="15.75">
      <c r="B134" s="61" t="s">
        <v>25</v>
      </c>
      <c r="C134" s="283">
        <f>C89</f>
        <v>460</v>
      </c>
      <c r="E134" s="305"/>
      <c r="G134" s="282"/>
      <c r="H134" s="62"/>
    </row>
    <row r="135" spans="2:8" ht="15.75">
      <c r="B135" s="61"/>
      <c r="E135" s="306"/>
      <c r="H135" s="62"/>
    </row>
    <row r="136" spans="1:8" ht="55.5" customHeight="1">
      <c r="A136" s="48" t="s">
        <v>67</v>
      </c>
      <c r="B136" s="19" t="s">
        <v>257</v>
      </c>
      <c r="E136" s="306"/>
      <c r="H136" s="71"/>
    </row>
    <row r="137" spans="1:8" ht="15.75">
      <c r="A137" s="83"/>
      <c r="B137" s="84"/>
      <c r="E137" s="306"/>
      <c r="H137" s="71"/>
    </row>
    <row r="138" spans="2:8" ht="15.75">
      <c r="B138" s="61" t="s">
        <v>25</v>
      </c>
      <c r="C138" s="62">
        <v>163</v>
      </c>
      <c r="E138" s="307"/>
      <c r="G138" s="282"/>
      <c r="H138" s="62"/>
    </row>
    <row r="139" spans="2:8" ht="15.75">
      <c r="B139" s="61"/>
      <c r="E139" s="306"/>
      <c r="H139" s="71"/>
    </row>
    <row r="140" spans="1:8" ht="116.25">
      <c r="A140" s="48" t="s">
        <v>57</v>
      </c>
      <c r="B140" s="61" t="s">
        <v>98</v>
      </c>
      <c r="E140" s="306"/>
      <c r="H140" s="71"/>
    </row>
    <row r="141" spans="2:8" ht="15.75">
      <c r="B141" s="61"/>
      <c r="E141" s="306"/>
      <c r="H141" s="71"/>
    </row>
    <row r="142" spans="2:8" ht="15.75">
      <c r="B142" s="61" t="s">
        <v>20</v>
      </c>
      <c r="C142" s="283">
        <f>(646.69)*1.3</f>
        <v>840.6970000000001</v>
      </c>
      <c r="E142" s="307"/>
      <c r="F142" s="289"/>
      <c r="G142" s="282"/>
      <c r="H142" s="62"/>
    </row>
    <row r="143" spans="2:8" ht="15.75">
      <c r="B143" s="61"/>
      <c r="E143" s="306"/>
      <c r="H143" s="71"/>
    </row>
    <row r="144" spans="2:8" ht="15.75">
      <c r="B144" s="61"/>
      <c r="C144" s="276" t="s">
        <v>176</v>
      </c>
      <c r="D144" s="272"/>
      <c r="E144" s="310" t="s">
        <v>177</v>
      </c>
      <c r="F144" s="272"/>
      <c r="G144" s="277" t="s">
        <v>170</v>
      </c>
      <c r="H144" s="71"/>
    </row>
    <row r="145" spans="1:8" ht="55.5" customHeight="1">
      <c r="A145" s="48" t="s">
        <v>64</v>
      </c>
      <c r="B145" s="61" t="s">
        <v>99</v>
      </c>
      <c r="E145" s="306"/>
      <c r="H145" s="71"/>
    </row>
    <row r="146" spans="2:8" ht="15.75">
      <c r="B146" s="61"/>
      <c r="E146" s="306"/>
      <c r="H146" s="71"/>
    </row>
    <row r="147" spans="2:8" ht="15.75">
      <c r="B147" s="61" t="s">
        <v>41</v>
      </c>
      <c r="C147" s="283">
        <v>2</v>
      </c>
      <c r="E147" s="307"/>
      <c r="G147" s="282"/>
      <c r="H147" s="62"/>
    </row>
    <row r="148" spans="2:8" ht="15.75">
      <c r="B148" s="61"/>
      <c r="E148" s="306"/>
      <c r="H148" s="71"/>
    </row>
    <row r="149" spans="1:17" s="74" customFormat="1" ht="63.75">
      <c r="A149" s="48" t="s">
        <v>65</v>
      </c>
      <c r="B149" s="61" t="s">
        <v>7</v>
      </c>
      <c r="C149" s="62"/>
      <c r="D149" s="62"/>
      <c r="E149" s="306"/>
      <c r="F149" s="62"/>
      <c r="G149" s="124"/>
      <c r="H149" s="71"/>
      <c r="I149" s="72"/>
      <c r="J149" s="73"/>
      <c r="M149" s="75"/>
      <c r="N149" s="75"/>
      <c r="O149" s="75"/>
      <c r="Q149" s="105"/>
    </row>
    <row r="150" spans="2:17" ht="15.75">
      <c r="B150" s="61"/>
      <c r="C150" s="69"/>
      <c r="D150" s="69"/>
      <c r="E150" s="308"/>
      <c r="F150" s="69"/>
      <c r="G150" s="128"/>
      <c r="H150" s="74"/>
      <c r="Q150" s="107"/>
    </row>
    <row r="151" spans="2:8" ht="15.75">
      <c r="B151" s="61" t="s">
        <v>39</v>
      </c>
      <c r="E151" s="306"/>
      <c r="G151" s="282"/>
      <c r="H151" s="62"/>
    </row>
    <row r="152" spans="2:8" ht="15.75">
      <c r="B152" s="61"/>
      <c r="E152" s="306"/>
      <c r="H152" s="71"/>
    </row>
    <row r="153" spans="1:17" s="9" customFormat="1" ht="15.75">
      <c r="A153" s="48"/>
      <c r="B153" s="70" t="s">
        <v>21</v>
      </c>
      <c r="C153" s="66"/>
      <c r="D153" s="66"/>
      <c r="E153" s="314"/>
      <c r="F153" s="66"/>
      <c r="G153" s="278"/>
      <c r="H153" s="58"/>
      <c r="I153" s="30"/>
      <c r="J153" s="26"/>
      <c r="M153" s="34"/>
      <c r="N153" s="34"/>
      <c r="O153" s="34"/>
      <c r="Q153" s="106"/>
    </row>
    <row r="154" spans="1:17" ht="15.75" customHeight="1">
      <c r="A154" s="56"/>
      <c r="B154" s="11"/>
      <c r="C154" s="66"/>
      <c r="D154" s="66"/>
      <c r="E154" s="314"/>
      <c r="F154" s="66"/>
      <c r="G154" s="123"/>
      <c r="Q154" s="106"/>
    </row>
    <row r="155" spans="1:17" s="152" customFormat="1" ht="15.75">
      <c r="A155" s="154" t="s">
        <v>42</v>
      </c>
      <c r="B155" s="155" t="s">
        <v>18</v>
      </c>
      <c r="C155" s="156"/>
      <c r="D155" s="98"/>
      <c r="E155" s="315"/>
      <c r="F155" s="98"/>
      <c r="G155" s="157"/>
      <c r="H155" s="98"/>
      <c r="I155" s="158"/>
      <c r="J155" s="159"/>
      <c r="M155" s="160"/>
      <c r="N155" s="160"/>
      <c r="O155" s="160"/>
      <c r="Q155" s="161"/>
    </row>
    <row r="156" spans="1:17" ht="15.75">
      <c r="A156" s="14"/>
      <c r="B156" s="11"/>
      <c r="C156" s="55"/>
      <c r="D156" s="9"/>
      <c r="E156" s="312"/>
      <c r="F156" s="9"/>
      <c r="G156" s="122"/>
      <c r="H156" s="9"/>
      <c r="Q156" s="114"/>
    </row>
    <row r="157" spans="1:8" ht="43.5" customHeight="1">
      <c r="A157" s="48" t="s">
        <v>114</v>
      </c>
      <c r="B157" s="85" t="s">
        <v>100</v>
      </c>
      <c r="E157" s="306"/>
      <c r="H157" s="71"/>
    </row>
    <row r="158" spans="2:8" ht="15.75">
      <c r="B158" s="61"/>
      <c r="E158" s="306"/>
      <c r="H158" s="71"/>
    </row>
    <row r="159" spans="2:8" ht="15.75">
      <c r="B159" s="61" t="s">
        <v>22</v>
      </c>
      <c r="C159" s="283">
        <v>197</v>
      </c>
      <c r="E159" s="316"/>
      <c r="G159" s="282"/>
      <c r="H159" s="62"/>
    </row>
    <row r="160" spans="2:8" ht="15.75">
      <c r="B160" s="61"/>
      <c r="C160" s="147"/>
      <c r="E160" s="306"/>
      <c r="H160" s="62"/>
    </row>
    <row r="161" spans="1:8" ht="97.5" customHeight="1">
      <c r="A161" s="48" t="s">
        <v>80</v>
      </c>
      <c r="B161" s="85" t="s">
        <v>101</v>
      </c>
      <c r="E161" s="306"/>
      <c r="H161" s="71"/>
    </row>
    <row r="162" spans="2:8" ht="15.75">
      <c r="B162" s="61"/>
      <c r="E162" s="306"/>
      <c r="H162" s="71"/>
    </row>
    <row r="163" spans="2:8" ht="15.75">
      <c r="B163" s="61" t="s">
        <v>22</v>
      </c>
      <c r="C163" s="283">
        <v>197</v>
      </c>
      <c r="E163" s="317"/>
      <c r="G163" s="282"/>
      <c r="H163" s="62"/>
    </row>
    <row r="164" spans="1:17" s="146" customFormat="1" ht="15.75">
      <c r="A164" s="48"/>
      <c r="B164" s="61"/>
      <c r="C164" s="153"/>
      <c r="D164" s="62"/>
      <c r="E164" s="318"/>
      <c r="F164" s="62"/>
      <c r="G164" s="124"/>
      <c r="H164" s="62"/>
      <c r="Q164" s="118"/>
    </row>
    <row r="165" spans="1:17" s="146" customFormat="1" ht="114" customHeight="1">
      <c r="A165" s="48" t="s">
        <v>103</v>
      </c>
      <c r="B165" s="12" t="s">
        <v>196</v>
      </c>
      <c r="C165" s="62"/>
      <c r="D165" s="62"/>
      <c r="E165" s="306"/>
      <c r="F165" s="62"/>
      <c r="G165" s="124"/>
      <c r="H165" s="162"/>
      <c r="K165" s="12"/>
      <c r="Q165" s="105"/>
    </row>
    <row r="166" spans="1:17" s="146" customFormat="1" ht="15.75">
      <c r="A166" s="48"/>
      <c r="B166" s="12"/>
      <c r="C166" s="62"/>
      <c r="D166" s="62"/>
      <c r="E166" s="306"/>
      <c r="F166" s="62"/>
      <c r="G166" s="124"/>
      <c r="H166" s="162"/>
      <c r="K166" s="12"/>
      <c r="Q166" s="105"/>
    </row>
    <row r="167" spans="1:17" s="146" customFormat="1" ht="15.75">
      <c r="A167" s="48"/>
      <c r="B167" s="61" t="s">
        <v>123</v>
      </c>
      <c r="C167" s="286">
        <v>6</v>
      </c>
      <c r="D167" s="62"/>
      <c r="E167" s="316"/>
      <c r="F167" s="62"/>
      <c r="G167" s="282"/>
      <c r="H167" s="62"/>
      <c r="Q167" s="118"/>
    </row>
    <row r="168" spans="1:17" s="146" customFormat="1" ht="15.75">
      <c r="A168" s="48"/>
      <c r="B168" s="61" t="s">
        <v>124</v>
      </c>
      <c r="C168" s="286">
        <v>2</v>
      </c>
      <c r="D168" s="62"/>
      <c r="E168" s="316"/>
      <c r="F168" s="62"/>
      <c r="G168" s="282"/>
      <c r="H168" s="62"/>
      <c r="Q168" s="118"/>
    </row>
    <row r="169" spans="1:17" s="146" customFormat="1" ht="15.75">
      <c r="A169" s="48"/>
      <c r="B169" s="61" t="s">
        <v>125</v>
      </c>
      <c r="C169" s="286">
        <v>1</v>
      </c>
      <c r="D169" s="62"/>
      <c r="E169" s="316"/>
      <c r="F169" s="62"/>
      <c r="G169" s="282"/>
      <c r="H169" s="62"/>
      <c r="Q169" s="118"/>
    </row>
    <row r="170" spans="1:17" s="146" customFormat="1" ht="15.75">
      <c r="A170" s="48"/>
      <c r="B170" s="61"/>
      <c r="C170" s="153"/>
      <c r="D170" s="62"/>
      <c r="E170" s="318"/>
      <c r="F170" s="62"/>
      <c r="G170" s="124"/>
      <c r="H170" s="62"/>
      <c r="Q170" s="118"/>
    </row>
    <row r="171" spans="1:17" s="146" customFormat="1" ht="15.75">
      <c r="A171" s="48"/>
      <c r="B171" s="61"/>
      <c r="C171" s="276" t="s">
        <v>176</v>
      </c>
      <c r="D171" s="272"/>
      <c r="E171" s="310" t="s">
        <v>177</v>
      </c>
      <c r="F171" s="272"/>
      <c r="G171" s="277" t="s">
        <v>170</v>
      </c>
      <c r="H171" s="62"/>
      <c r="Q171" s="118"/>
    </row>
    <row r="172" spans="1:17" s="146" customFormat="1" ht="162" customHeight="1">
      <c r="A172" s="48" t="s">
        <v>81</v>
      </c>
      <c r="B172" s="12" t="s">
        <v>195</v>
      </c>
      <c r="C172" s="62"/>
      <c r="D172" s="62"/>
      <c r="E172" s="306"/>
      <c r="F172" s="62"/>
      <c r="G172" s="124"/>
      <c r="H172" s="162"/>
      <c r="K172" s="12"/>
      <c r="Q172" s="105"/>
    </row>
    <row r="173" spans="1:17" s="146" customFormat="1" ht="15.75">
      <c r="A173" s="48"/>
      <c r="B173" s="61"/>
      <c r="C173" s="62"/>
      <c r="D173" s="62"/>
      <c r="E173" s="306"/>
      <c r="F173" s="62"/>
      <c r="G173" s="124"/>
      <c r="H173" s="162"/>
      <c r="Q173" s="105"/>
    </row>
    <row r="174" spans="1:17" s="146" customFormat="1" ht="15.75">
      <c r="A174" s="48"/>
      <c r="B174" s="61" t="s">
        <v>123</v>
      </c>
      <c r="C174" s="286">
        <f>C167</f>
        <v>6</v>
      </c>
      <c r="D174" s="62"/>
      <c r="E174" s="316"/>
      <c r="F174" s="62"/>
      <c r="G174" s="282"/>
      <c r="H174" s="62"/>
      <c r="Q174" s="118"/>
    </row>
    <row r="175" spans="1:17" s="146" customFormat="1" ht="15.75">
      <c r="A175" s="48"/>
      <c r="B175" s="61" t="s">
        <v>124</v>
      </c>
      <c r="C175" s="153">
        <f>C168</f>
        <v>2</v>
      </c>
      <c r="D175" s="62"/>
      <c r="E175" s="316"/>
      <c r="F175" s="62"/>
      <c r="G175" s="282"/>
      <c r="H175" s="62"/>
      <c r="Q175" s="118"/>
    </row>
    <row r="176" spans="1:17" s="146" customFormat="1" ht="15.75">
      <c r="A176" s="48"/>
      <c r="B176" s="61" t="s">
        <v>125</v>
      </c>
      <c r="C176" s="153">
        <f>C169</f>
        <v>1</v>
      </c>
      <c r="D176" s="62"/>
      <c r="E176" s="316"/>
      <c r="F176" s="62"/>
      <c r="G176" s="282"/>
      <c r="H176" s="62"/>
      <c r="Q176" s="118"/>
    </row>
    <row r="177" spans="1:17" s="146" customFormat="1" ht="15.75">
      <c r="A177" s="48"/>
      <c r="B177" s="61"/>
      <c r="C177" s="153"/>
      <c r="D177" s="62"/>
      <c r="E177" s="318"/>
      <c r="F177" s="62"/>
      <c r="G177" s="124"/>
      <c r="H177" s="62"/>
      <c r="Q177" s="118"/>
    </row>
    <row r="178" spans="1:17" s="146" customFormat="1" ht="114" customHeight="1">
      <c r="A178" s="48" t="s">
        <v>131</v>
      </c>
      <c r="B178" s="12" t="s">
        <v>197</v>
      </c>
      <c r="C178" s="62"/>
      <c r="D178" s="62"/>
      <c r="E178" s="306"/>
      <c r="F178" s="62"/>
      <c r="G178" s="124"/>
      <c r="H178" s="162"/>
      <c r="K178" s="12"/>
      <c r="Q178" s="105"/>
    </row>
    <row r="179" spans="1:17" s="146" customFormat="1" ht="15.75">
      <c r="A179" s="48"/>
      <c r="B179" s="12"/>
      <c r="C179" s="62"/>
      <c r="D179" s="62"/>
      <c r="E179" s="306"/>
      <c r="F179" s="62"/>
      <c r="G179" s="124"/>
      <c r="H179" s="162"/>
      <c r="K179" s="12"/>
      <c r="Q179" s="105"/>
    </row>
    <row r="180" spans="1:17" s="146" customFormat="1" ht="15.75">
      <c r="A180" s="48"/>
      <c r="B180" s="61" t="s">
        <v>126</v>
      </c>
      <c r="C180" s="286">
        <v>1</v>
      </c>
      <c r="D180" s="62"/>
      <c r="E180" s="316"/>
      <c r="F180" s="62"/>
      <c r="G180" s="282"/>
      <c r="H180" s="62"/>
      <c r="Q180" s="118"/>
    </row>
    <row r="181" spans="1:17" s="146" customFormat="1" ht="15.75">
      <c r="A181" s="48"/>
      <c r="B181" s="61"/>
      <c r="C181" s="153"/>
      <c r="D181" s="62"/>
      <c r="E181" s="318"/>
      <c r="F181" s="62"/>
      <c r="G181" s="124"/>
      <c r="H181" s="62"/>
      <c r="Q181" s="118"/>
    </row>
    <row r="182" spans="1:17" s="146" customFormat="1" ht="162" customHeight="1">
      <c r="A182" s="48" t="s">
        <v>132</v>
      </c>
      <c r="B182" s="12" t="s">
        <v>198</v>
      </c>
      <c r="C182" s="62"/>
      <c r="D182" s="62"/>
      <c r="E182" s="306"/>
      <c r="F182" s="62"/>
      <c r="G182" s="124"/>
      <c r="H182" s="162"/>
      <c r="K182" s="12"/>
      <c r="Q182" s="105"/>
    </row>
    <row r="183" spans="1:17" s="146" customFormat="1" ht="15.75">
      <c r="A183" s="48"/>
      <c r="B183" s="61"/>
      <c r="C183" s="62"/>
      <c r="D183" s="62"/>
      <c r="E183" s="306"/>
      <c r="F183" s="62"/>
      <c r="G183" s="124"/>
      <c r="H183" s="162"/>
      <c r="Q183" s="105"/>
    </row>
    <row r="184" spans="1:17" s="146" customFormat="1" ht="15.75">
      <c r="A184" s="48"/>
      <c r="B184" s="61" t="s">
        <v>126</v>
      </c>
      <c r="C184" s="153">
        <f>C180</f>
        <v>1</v>
      </c>
      <c r="D184" s="62"/>
      <c r="E184" s="316"/>
      <c r="F184" s="62"/>
      <c r="G184" s="282"/>
      <c r="H184" s="62"/>
      <c r="Q184" s="118"/>
    </row>
    <row r="185" spans="1:17" s="146" customFormat="1" ht="15.75">
      <c r="A185" s="48"/>
      <c r="B185" s="61"/>
      <c r="C185" s="153"/>
      <c r="D185" s="62"/>
      <c r="E185" s="318"/>
      <c r="F185" s="62"/>
      <c r="G185" s="124"/>
      <c r="H185" s="62"/>
      <c r="Q185" s="118"/>
    </row>
    <row r="186" spans="1:17" s="146" customFormat="1" ht="122.25" customHeight="1">
      <c r="A186" s="48" t="s">
        <v>116</v>
      </c>
      <c r="B186" s="12" t="s">
        <v>208</v>
      </c>
      <c r="C186" s="62"/>
      <c r="D186" s="62"/>
      <c r="E186" s="306"/>
      <c r="F186" s="62"/>
      <c r="G186" s="124"/>
      <c r="H186" s="162"/>
      <c r="K186" s="12"/>
      <c r="Q186" s="105"/>
    </row>
    <row r="187" spans="1:17" s="146" customFormat="1" ht="15.75">
      <c r="A187" s="48"/>
      <c r="B187" s="61"/>
      <c r="C187" s="153"/>
      <c r="D187" s="62"/>
      <c r="E187" s="318"/>
      <c r="F187" s="62"/>
      <c r="G187" s="124"/>
      <c r="H187" s="62"/>
      <c r="Q187" s="118"/>
    </row>
    <row r="188" spans="1:17" s="146" customFormat="1" ht="15.75">
      <c r="A188" s="48"/>
      <c r="B188" s="61" t="s">
        <v>124</v>
      </c>
      <c r="C188" s="286">
        <v>1</v>
      </c>
      <c r="D188" s="62"/>
      <c r="E188" s="316"/>
      <c r="F188" s="62"/>
      <c r="G188" s="282"/>
      <c r="H188" s="62"/>
      <c r="Q188" s="118"/>
    </row>
    <row r="189" spans="1:17" s="146" customFormat="1" ht="15.75">
      <c r="A189" s="48"/>
      <c r="B189" s="61"/>
      <c r="C189" s="276" t="s">
        <v>176</v>
      </c>
      <c r="D189" s="272"/>
      <c r="E189" s="310" t="s">
        <v>177</v>
      </c>
      <c r="F189" s="272"/>
      <c r="G189" s="277" t="s">
        <v>170</v>
      </c>
      <c r="H189" s="62"/>
      <c r="Q189" s="118"/>
    </row>
    <row r="190" spans="1:17" s="146" customFormat="1" ht="178.5">
      <c r="A190" s="48" t="s">
        <v>79</v>
      </c>
      <c r="B190" s="12" t="s">
        <v>209</v>
      </c>
      <c r="C190" s="62"/>
      <c r="D190" s="62"/>
      <c r="E190" s="306"/>
      <c r="F190" s="62"/>
      <c r="G190" s="124"/>
      <c r="H190" s="162"/>
      <c r="K190" s="12"/>
      <c r="Q190" s="105"/>
    </row>
    <row r="191" spans="1:17" s="146" customFormat="1" ht="15.75">
      <c r="A191" s="48"/>
      <c r="B191" s="61"/>
      <c r="C191" s="62"/>
      <c r="D191" s="62"/>
      <c r="E191" s="306"/>
      <c r="F191" s="62"/>
      <c r="G191" s="124"/>
      <c r="H191" s="162"/>
      <c r="Q191" s="105"/>
    </row>
    <row r="192" spans="1:17" s="146" customFormat="1" ht="15.75">
      <c r="A192" s="48"/>
      <c r="B192" s="61" t="s">
        <v>124</v>
      </c>
      <c r="C192" s="286">
        <f>C188</f>
        <v>1</v>
      </c>
      <c r="D192" s="62"/>
      <c r="E192" s="316"/>
      <c r="F192" s="62"/>
      <c r="G192" s="282"/>
      <c r="H192" s="62"/>
      <c r="Q192" s="118"/>
    </row>
    <row r="193" spans="1:17" s="146" customFormat="1" ht="15.75">
      <c r="A193" s="48"/>
      <c r="B193" s="61"/>
      <c r="C193" s="153"/>
      <c r="D193" s="62"/>
      <c r="E193" s="318"/>
      <c r="F193" s="62"/>
      <c r="G193" s="124"/>
      <c r="H193" s="62"/>
      <c r="Q193" s="118"/>
    </row>
    <row r="194" spans="1:17" s="146" customFormat="1" ht="122.25" customHeight="1">
      <c r="A194" s="48" t="s">
        <v>117</v>
      </c>
      <c r="B194" s="12" t="s">
        <v>199</v>
      </c>
      <c r="C194" s="62"/>
      <c r="D194" s="62"/>
      <c r="E194" s="306"/>
      <c r="F194" s="62"/>
      <c r="G194" s="124"/>
      <c r="H194" s="162"/>
      <c r="K194" s="12"/>
      <c r="Q194" s="105"/>
    </row>
    <row r="195" spans="1:17" s="146" customFormat="1" ht="15.75">
      <c r="A195" s="48"/>
      <c r="B195" s="12"/>
      <c r="C195" s="62"/>
      <c r="D195" s="62"/>
      <c r="E195" s="306"/>
      <c r="F195" s="62"/>
      <c r="G195" s="124"/>
      <c r="H195" s="162"/>
      <c r="K195" s="12"/>
      <c r="Q195" s="105"/>
    </row>
    <row r="196" spans="1:17" s="146" customFormat="1" ht="15.75">
      <c r="A196" s="48"/>
      <c r="B196" s="61" t="s">
        <v>126</v>
      </c>
      <c r="C196" s="286">
        <v>1</v>
      </c>
      <c r="D196" s="62"/>
      <c r="E196" s="316"/>
      <c r="F196" s="62"/>
      <c r="G196" s="282"/>
      <c r="H196" s="62"/>
      <c r="Q196" s="118"/>
    </row>
    <row r="197" spans="1:17" s="146" customFormat="1" ht="15.75">
      <c r="A197" s="48"/>
      <c r="B197" s="61"/>
      <c r="C197" s="62"/>
      <c r="D197" s="62"/>
      <c r="E197" s="318"/>
      <c r="F197" s="62"/>
      <c r="G197" s="124"/>
      <c r="H197" s="62"/>
      <c r="Q197" s="118"/>
    </row>
    <row r="198" spans="1:17" s="146" customFormat="1" ht="178.5">
      <c r="A198" s="48" t="s">
        <v>109</v>
      </c>
      <c r="B198" s="12" t="s">
        <v>200</v>
      </c>
      <c r="C198" s="62"/>
      <c r="D198" s="62"/>
      <c r="E198" s="306"/>
      <c r="F198" s="62"/>
      <c r="G198" s="124"/>
      <c r="H198" s="162"/>
      <c r="K198" s="12"/>
      <c r="Q198" s="105"/>
    </row>
    <row r="199" spans="1:17" s="146" customFormat="1" ht="15.75">
      <c r="A199" s="48"/>
      <c r="B199" s="61"/>
      <c r="C199" s="62"/>
      <c r="D199" s="62"/>
      <c r="E199" s="306"/>
      <c r="F199" s="62"/>
      <c r="G199" s="124"/>
      <c r="H199" s="162"/>
      <c r="Q199" s="105"/>
    </row>
    <row r="200" spans="1:17" s="146" customFormat="1" ht="15.75">
      <c r="A200" s="48"/>
      <c r="B200" s="61" t="s">
        <v>126</v>
      </c>
      <c r="C200" s="286">
        <f>C196</f>
        <v>1</v>
      </c>
      <c r="D200" s="62"/>
      <c r="E200" s="316"/>
      <c r="F200" s="62"/>
      <c r="G200" s="282"/>
      <c r="H200" s="62"/>
      <c r="Q200" s="118"/>
    </row>
    <row r="201" spans="1:17" s="7" customFormat="1" ht="15.75">
      <c r="A201" s="8"/>
      <c r="B201" s="12"/>
      <c r="C201" s="276" t="s">
        <v>176</v>
      </c>
      <c r="D201" s="272"/>
      <c r="E201" s="310" t="s">
        <v>177</v>
      </c>
      <c r="F201" s="272"/>
      <c r="G201" s="277" t="s">
        <v>170</v>
      </c>
      <c r="H201" s="5"/>
      <c r="Q201" s="112"/>
    </row>
    <row r="202" spans="1:17" s="7" customFormat="1" ht="191.25">
      <c r="A202" s="8" t="s">
        <v>111</v>
      </c>
      <c r="B202" s="163" t="s">
        <v>173</v>
      </c>
      <c r="C202" s="5"/>
      <c r="D202" s="5"/>
      <c r="E202" s="306"/>
      <c r="F202" s="5"/>
      <c r="G202" s="129"/>
      <c r="H202" s="18"/>
      <c r="K202" s="12"/>
      <c r="Q202" s="112"/>
    </row>
    <row r="203" spans="1:17" s="7" customFormat="1" ht="15.75">
      <c r="A203" s="8"/>
      <c r="B203" s="12"/>
      <c r="C203" s="5"/>
      <c r="D203" s="5"/>
      <c r="E203" s="306"/>
      <c r="F203" s="5"/>
      <c r="G203" s="129"/>
      <c r="H203" s="18"/>
      <c r="Q203" s="112"/>
    </row>
    <row r="204" spans="1:17" s="7" customFormat="1" ht="15.75">
      <c r="A204" s="8"/>
      <c r="B204" s="12" t="s">
        <v>23</v>
      </c>
      <c r="C204" s="287">
        <v>10</v>
      </c>
      <c r="D204" s="5"/>
      <c r="E204" s="307"/>
      <c r="F204" s="5"/>
      <c r="G204" s="288"/>
      <c r="H204" s="5"/>
      <c r="J204" s="149"/>
      <c r="Q204" s="112"/>
    </row>
    <row r="205" spans="2:15" ht="15.75">
      <c r="B205" s="61"/>
      <c r="E205" s="306"/>
      <c r="H205" s="71"/>
      <c r="I205" s="51"/>
      <c r="J205" s="51"/>
      <c r="M205" s="51"/>
      <c r="N205" s="51"/>
      <c r="O205" s="51"/>
    </row>
    <row r="206" spans="1:8" ht="40.5" customHeight="1">
      <c r="A206" s="48" t="s">
        <v>1</v>
      </c>
      <c r="B206" s="61" t="s">
        <v>106</v>
      </c>
      <c r="E206" s="306"/>
      <c r="H206" s="71"/>
    </row>
    <row r="207" spans="2:8" ht="15.75">
      <c r="B207" s="61"/>
      <c r="E207" s="306"/>
      <c r="H207" s="71"/>
    </row>
    <row r="208" spans="2:17" ht="15.75">
      <c r="B208" s="61" t="s">
        <v>23</v>
      </c>
      <c r="C208" s="283">
        <v>12</v>
      </c>
      <c r="E208" s="307"/>
      <c r="G208" s="282"/>
      <c r="H208" s="62"/>
      <c r="Q208" s="118"/>
    </row>
    <row r="209" spans="2:17" ht="15.75">
      <c r="B209" s="61"/>
      <c r="E209" s="306"/>
      <c r="H209" s="62"/>
      <c r="Q209" s="118"/>
    </row>
    <row r="210" spans="1:8" ht="30.75" customHeight="1">
      <c r="A210" s="48" t="s">
        <v>107</v>
      </c>
      <c r="B210" s="61" t="s">
        <v>105</v>
      </c>
      <c r="E210" s="306"/>
      <c r="H210" s="71"/>
    </row>
    <row r="211" spans="2:8" ht="15.75">
      <c r="B211" s="61"/>
      <c r="E211" s="306"/>
      <c r="H211" s="58"/>
    </row>
    <row r="212" spans="2:8" ht="15.75">
      <c r="B212" s="61" t="s">
        <v>22</v>
      </c>
      <c r="C212" s="283">
        <v>197</v>
      </c>
      <c r="E212" s="305"/>
      <c r="G212" s="282"/>
      <c r="H212" s="62"/>
    </row>
    <row r="213" spans="2:17" ht="15.75">
      <c r="B213" s="61"/>
      <c r="E213" s="306"/>
      <c r="H213" s="62"/>
      <c r="Q213" s="118"/>
    </row>
    <row r="214" spans="1:8" ht="42.75" customHeight="1">
      <c r="A214" s="48" t="s">
        <v>2</v>
      </c>
      <c r="B214" s="61" t="s">
        <v>104</v>
      </c>
      <c r="E214" s="306"/>
      <c r="H214" s="71"/>
    </row>
    <row r="215" spans="2:8" ht="15.75">
      <c r="B215" s="61"/>
      <c r="E215" s="306"/>
      <c r="H215" s="58"/>
    </row>
    <row r="216" spans="2:8" ht="15.75">
      <c r="B216" s="61" t="s">
        <v>22</v>
      </c>
      <c r="C216" s="283">
        <v>197</v>
      </c>
      <c r="E216" s="305"/>
      <c r="G216" s="282"/>
      <c r="H216" s="62"/>
    </row>
    <row r="217" spans="2:8" ht="15.75">
      <c r="B217" s="61"/>
      <c r="E217" s="319"/>
      <c r="H217" s="62"/>
    </row>
    <row r="218" spans="1:8" ht="22.5" customHeight="1">
      <c r="A218" s="48" t="s">
        <v>112</v>
      </c>
      <c r="B218" s="61" t="s">
        <v>108</v>
      </c>
      <c r="E218" s="306"/>
      <c r="H218" s="71"/>
    </row>
    <row r="219" spans="2:8" ht="15.75">
      <c r="B219" s="61"/>
      <c r="E219" s="306"/>
      <c r="H219" s="58"/>
    </row>
    <row r="220" spans="2:8" ht="15.75">
      <c r="B220" s="61" t="s">
        <v>22</v>
      </c>
      <c r="C220" s="283">
        <v>197</v>
      </c>
      <c r="E220" s="305"/>
      <c r="G220" s="282"/>
      <c r="H220" s="62"/>
    </row>
    <row r="221" spans="2:8" ht="15.75">
      <c r="B221" s="61"/>
      <c r="E221" s="306"/>
      <c r="H221" s="71"/>
    </row>
    <row r="222" spans="1:17" s="7" customFormat="1" ht="15.75">
      <c r="A222" s="8"/>
      <c r="B222" s="12"/>
      <c r="C222" s="276" t="s">
        <v>176</v>
      </c>
      <c r="D222" s="272"/>
      <c r="E222" s="310"/>
      <c r="F222" s="272"/>
      <c r="G222" s="277"/>
      <c r="H222" s="18"/>
      <c r="Q222" s="112"/>
    </row>
    <row r="223" spans="1:17" s="74" customFormat="1" ht="63.75">
      <c r="A223" s="48" t="s">
        <v>113</v>
      </c>
      <c r="B223" s="61" t="s">
        <v>9</v>
      </c>
      <c r="C223" s="62"/>
      <c r="D223" s="62"/>
      <c r="E223" s="306"/>
      <c r="F223" s="62"/>
      <c r="G223" s="124"/>
      <c r="H223" s="71"/>
      <c r="I223" s="72"/>
      <c r="J223" s="73"/>
      <c r="M223" s="75"/>
      <c r="N223" s="75"/>
      <c r="O223" s="75"/>
      <c r="Q223" s="105"/>
    </row>
    <row r="224" spans="2:17" ht="15.75">
      <c r="B224" s="61"/>
      <c r="C224" s="69"/>
      <c r="D224" s="69"/>
      <c r="E224" s="308"/>
      <c r="F224" s="69"/>
      <c r="G224" s="128"/>
      <c r="H224" s="74"/>
      <c r="Q224" s="107"/>
    </row>
    <row r="225" spans="2:11" ht="15.75">
      <c r="B225" s="61" t="s">
        <v>39</v>
      </c>
      <c r="E225" s="306"/>
      <c r="G225" s="282"/>
      <c r="H225" s="62"/>
      <c r="J225" s="124"/>
      <c r="K225" s="124"/>
    </row>
    <row r="226" spans="2:8" ht="15.75">
      <c r="B226" s="61"/>
      <c r="E226" s="306"/>
      <c r="H226" s="71"/>
    </row>
    <row r="227" spans="2:17" ht="15.75">
      <c r="B227" s="57" t="s">
        <v>24</v>
      </c>
      <c r="C227" s="66"/>
      <c r="D227" s="66"/>
      <c r="E227" s="314"/>
      <c r="F227" s="66"/>
      <c r="G227" s="278"/>
      <c r="Q227" s="106"/>
    </row>
    <row r="228" spans="2:17" ht="15.75">
      <c r="B228" s="57"/>
      <c r="C228" s="66"/>
      <c r="D228" s="66"/>
      <c r="E228" s="314"/>
      <c r="F228" s="66"/>
      <c r="G228" s="123"/>
      <c r="Q228" s="106"/>
    </row>
    <row r="229" spans="1:17" ht="15.75">
      <c r="A229" s="14" t="s">
        <v>0</v>
      </c>
      <c r="B229" s="11" t="s">
        <v>40</v>
      </c>
      <c r="C229" s="55"/>
      <c r="D229" s="9"/>
      <c r="E229" s="312"/>
      <c r="F229" s="9"/>
      <c r="G229" s="122"/>
      <c r="H229" s="62"/>
      <c r="Q229" s="114"/>
    </row>
    <row r="230" spans="3:8" ht="15.75">
      <c r="C230" s="276" t="s">
        <v>176</v>
      </c>
      <c r="D230" s="272"/>
      <c r="E230" s="310" t="s">
        <v>177</v>
      </c>
      <c r="F230" s="272"/>
      <c r="G230" s="277" t="s">
        <v>170</v>
      </c>
      <c r="H230" s="71"/>
    </row>
    <row r="231" spans="1:8" ht="51">
      <c r="A231" s="48" t="s">
        <v>3</v>
      </c>
      <c r="B231" s="63" t="s">
        <v>72</v>
      </c>
      <c r="E231" s="306"/>
      <c r="H231" s="71"/>
    </row>
    <row r="232" spans="5:8" ht="15.75">
      <c r="E232" s="306"/>
      <c r="H232" s="71"/>
    </row>
    <row r="233" spans="2:8" ht="15.75">
      <c r="B233" s="61" t="s">
        <v>23</v>
      </c>
      <c r="C233" s="283">
        <v>4</v>
      </c>
      <c r="E233" s="305"/>
      <c r="G233" s="282"/>
      <c r="H233" s="62"/>
    </row>
    <row r="234" ht="15.75">
      <c r="H234" s="71"/>
    </row>
    <row r="235" spans="1:17" ht="15.75">
      <c r="A235" s="56"/>
      <c r="B235" s="11" t="s">
        <v>44</v>
      </c>
      <c r="C235" s="66"/>
      <c r="D235" s="66"/>
      <c r="E235" s="137"/>
      <c r="F235" s="66"/>
      <c r="G235" s="278"/>
      <c r="Q235" s="106"/>
    </row>
    <row r="236" ht="15.75">
      <c r="H236" s="71"/>
    </row>
    <row r="237" ht="15.75">
      <c r="H237" s="71"/>
    </row>
  </sheetData>
  <sheetProtection selectLockedCells="1"/>
  <mergeCells count="2">
    <mergeCell ref="E23:G23"/>
    <mergeCell ref="E24:G24"/>
  </mergeCells>
  <conditionalFormatting sqref="C42:G66 C69:G93 C99:G118 G14:G18 C147:G167 C132:G143 C225:G227 C122:G130 C174:G188 C190:G200 C202:G220">
    <cfRule type="cellIs" priority="6" dxfId="35" operator="greaterThan" stopIfTrue="1">
      <formula>0</formula>
    </cfRule>
  </conditionalFormatting>
  <printOptions/>
  <pageMargins left="1.1811023622047245" right="0.15748031496062992" top="0.5905511811023623" bottom="0.5905511811023623" header="0.3937007874015748" footer="0.3937007874015748"/>
  <pageSetup firstPageNumber="1" useFirstPageNumber="1" horizontalDpi="600" verticalDpi="600" orientation="portrait" paperSize="9" r:id="rId1"/>
  <headerFooter alignWithMargins="0">
    <oddHeader>&amp;R&amp;"Arial,Navadno"&amp;9KANAL PV2
</oddHeader>
    <oddFooter>&amp;C&amp;"Arial,Navadno"&amp;10&amp;P</oddFooter>
  </headerFooter>
  <rowBreaks count="9" manualBreakCount="9">
    <brk id="34" max="6" man="1"/>
    <brk id="66" max="6" man="1"/>
    <brk id="93" max="6" man="1"/>
    <brk id="118" max="6" man="1"/>
    <brk id="130" max="6" man="1"/>
    <brk id="143" max="6" man="1"/>
    <brk id="170" max="6" man="1"/>
    <brk id="200" max="6" man="1"/>
    <brk id="227" max="6" man="1"/>
  </rowBreaks>
</worksheet>
</file>

<file path=xl/worksheets/sheet15.xml><?xml version="1.0" encoding="utf-8"?>
<worksheet xmlns="http://schemas.openxmlformats.org/spreadsheetml/2006/main" xmlns:r="http://schemas.openxmlformats.org/officeDocument/2006/relationships">
  <dimension ref="A1:Q223"/>
  <sheetViews>
    <sheetView view="pageBreakPreview" zoomScale="60" zoomScalePageLayoutView="0" workbookViewId="0" topLeftCell="A20">
      <selection activeCell="E42" sqref="E42:E219"/>
    </sheetView>
  </sheetViews>
  <sheetFormatPr defaultColWidth="8.69921875" defaultRowHeight="15.75"/>
  <cols>
    <col min="1" max="1" width="6.59765625" style="48" customWidth="1"/>
    <col min="2" max="2" width="27.3984375" style="63" customWidth="1"/>
    <col min="3" max="3" width="7.3984375" style="62" customWidth="1"/>
    <col min="4" max="4" width="1.203125" style="62" customWidth="1"/>
    <col min="5" max="5" width="11.19921875" style="136" customWidth="1"/>
    <col min="6" max="6" width="3.3984375" style="62" customWidth="1"/>
    <col min="7" max="7" width="14" style="124" customWidth="1"/>
    <col min="8" max="8" width="3.69921875" style="51" customWidth="1"/>
    <col min="9" max="9" width="14.796875" style="52" customWidth="1"/>
    <col min="10" max="10" width="8.69921875" style="53" customWidth="1"/>
    <col min="11" max="11" width="25.59765625" style="51" customWidth="1"/>
    <col min="12" max="12" width="15.59765625" style="51" customWidth="1"/>
    <col min="13" max="15" width="8.69921875" style="54" customWidth="1"/>
    <col min="16" max="16" width="8.69921875" style="51" customWidth="1"/>
    <col min="17" max="17" width="11.19921875" style="105" customWidth="1"/>
    <col min="18" max="16384" width="8.69921875" style="51" customWidth="1"/>
  </cols>
  <sheetData>
    <row r="1" spans="1:17" s="97" customFormat="1" ht="15.75" customHeight="1">
      <c r="A1" s="39"/>
      <c r="B1" s="40" t="s">
        <v>11</v>
      </c>
      <c r="C1" s="1" t="s">
        <v>129</v>
      </c>
      <c r="D1" s="38"/>
      <c r="E1" s="38"/>
      <c r="F1" s="2"/>
      <c r="G1" s="119"/>
      <c r="H1" s="96"/>
      <c r="Q1" s="113"/>
    </row>
    <row r="2" spans="1:17" s="97" customFormat="1" ht="15.75" customHeight="1">
      <c r="A2" s="39"/>
      <c r="B2" s="40"/>
      <c r="C2" s="1" t="s">
        <v>130</v>
      </c>
      <c r="D2" s="38"/>
      <c r="E2" s="38"/>
      <c r="F2" s="2"/>
      <c r="G2" s="119"/>
      <c r="H2" s="96"/>
      <c r="Q2" s="113"/>
    </row>
    <row r="3" spans="1:17" s="97" customFormat="1" ht="15.75" customHeight="1">
      <c r="A3" s="39"/>
      <c r="B3" s="40" t="s">
        <v>8</v>
      </c>
      <c r="C3" s="45" t="s">
        <v>221</v>
      </c>
      <c r="D3" s="38"/>
      <c r="E3" s="130"/>
      <c r="F3" s="2"/>
      <c r="G3" s="119"/>
      <c r="H3" s="96"/>
      <c r="Q3" s="113"/>
    </row>
    <row r="4" spans="1:17" s="97" customFormat="1" ht="15.75">
      <c r="A4" s="39"/>
      <c r="B4" s="40" t="s">
        <v>12</v>
      </c>
      <c r="C4" s="45" t="s">
        <v>217</v>
      </c>
      <c r="D4" s="46"/>
      <c r="E4" s="131"/>
      <c r="F4" s="46"/>
      <c r="G4" s="120"/>
      <c r="Q4" s="101"/>
    </row>
    <row r="5" spans="1:17" s="97" customFormat="1" ht="15.75">
      <c r="A5" s="39"/>
      <c r="B5" s="40" t="s">
        <v>13</v>
      </c>
      <c r="C5" s="1" t="s">
        <v>180</v>
      </c>
      <c r="D5" s="38"/>
      <c r="E5" s="130"/>
      <c r="F5" s="2"/>
      <c r="G5" s="120"/>
      <c r="Q5" s="113"/>
    </row>
    <row r="6" spans="1:17" s="43" customFormat="1" ht="15.75">
      <c r="A6" s="39"/>
      <c r="B6" s="40"/>
      <c r="C6" s="47" t="s">
        <v>181</v>
      </c>
      <c r="D6" s="46"/>
      <c r="E6" s="131"/>
      <c r="F6" s="46"/>
      <c r="G6" s="120"/>
      <c r="I6" s="41"/>
      <c r="J6" s="42"/>
      <c r="M6" s="44"/>
      <c r="N6" s="44"/>
      <c r="O6" s="44"/>
      <c r="Q6" s="101"/>
    </row>
    <row r="7" spans="1:17" s="43" customFormat="1" ht="15.75">
      <c r="A7" s="39"/>
      <c r="B7" s="40"/>
      <c r="C7" s="47"/>
      <c r="D7" s="46"/>
      <c r="E7" s="131"/>
      <c r="F7" s="46"/>
      <c r="G7" s="120"/>
      <c r="I7" s="41"/>
      <c r="J7" s="42"/>
      <c r="M7" s="44"/>
      <c r="N7" s="44"/>
      <c r="O7" s="44"/>
      <c r="Q7" s="101"/>
    </row>
    <row r="9" spans="1:17" ht="18">
      <c r="A9" s="48" t="s">
        <v>14</v>
      </c>
      <c r="B9" s="49" t="s">
        <v>52</v>
      </c>
      <c r="C9" s="50"/>
      <c r="D9" s="50"/>
      <c r="E9" s="132"/>
      <c r="F9" s="50"/>
      <c r="G9" s="121"/>
      <c r="Q9" s="102"/>
    </row>
    <row r="10" spans="2:17" ht="15.75">
      <c r="B10" s="50"/>
      <c r="C10" s="50"/>
      <c r="D10" s="50"/>
      <c r="E10" s="132"/>
      <c r="F10" s="50"/>
      <c r="G10" s="121"/>
      <c r="Q10" s="102"/>
    </row>
    <row r="12" spans="1:17" s="9" customFormat="1" ht="15.75">
      <c r="A12" s="10" t="s">
        <v>15</v>
      </c>
      <c r="B12" s="11" t="s">
        <v>16</v>
      </c>
      <c r="C12" s="55"/>
      <c r="E12" s="133"/>
      <c r="G12" s="122"/>
      <c r="I12" s="30"/>
      <c r="J12" s="26"/>
      <c r="M12" s="34"/>
      <c r="N12" s="34"/>
      <c r="O12" s="34"/>
      <c r="Q12" s="114"/>
    </row>
    <row r="13" spans="1:17" s="9" customFormat="1" ht="15.75">
      <c r="A13" s="10"/>
      <c r="B13" s="11"/>
      <c r="C13" s="55"/>
      <c r="E13" s="133"/>
      <c r="G13" s="122"/>
      <c r="I13" s="30"/>
      <c r="J13" s="26"/>
      <c r="M13" s="34"/>
      <c r="N13" s="34"/>
      <c r="O13" s="34"/>
      <c r="Q13" s="114"/>
    </row>
    <row r="14" spans="1:17" s="9" customFormat="1" ht="15.75">
      <c r="A14" s="56" t="s">
        <v>27</v>
      </c>
      <c r="B14" s="57" t="s">
        <v>26</v>
      </c>
      <c r="C14" s="58"/>
      <c r="D14" s="58"/>
      <c r="E14" s="134"/>
      <c r="F14" s="58"/>
      <c r="G14" s="278"/>
      <c r="H14" s="99"/>
      <c r="I14" s="30"/>
      <c r="J14" s="26"/>
      <c r="K14" s="145"/>
      <c r="M14" s="34"/>
      <c r="N14" s="34"/>
      <c r="O14" s="34"/>
      <c r="Q14" s="103"/>
    </row>
    <row r="15" spans="1:17" ht="15.75">
      <c r="A15" s="56" t="s">
        <v>32</v>
      </c>
      <c r="B15" s="57" t="s">
        <v>17</v>
      </c>
      <c r="C15" s="58"/>
      <c r="D15" s="58"/>
      <c r="E15" s="134"/>
      <c r="F15" s="58"/>
      <c r="G15" s="278"/>
      <c r="H15" s="99"/>
      <c r="K15" s="142"/>
      <c r="Q15" s="103"/>
    </row>
    <row r="16" spans="1:17" ht="15.75">
      <c r="A16" s="56" t="s">
        <v>42</v>
      </c>
      <c r="B16" s="57" t="s">
        <v>18</v>
      </c>
      <c r="C16" s="58"/>
      <c r="D16" s="58"/>
      <c r="E16" s="134"/>
      <c r="F16" s="58"/>
      <c r="G16" s="278"/>
      <c r="H16" s="99"/>
      <c r="K16" s="142"/>
      <c r="Q16" s="103"/>
    </row>
    <row r="17" spans="1:17" s="146" customFormat="1" ht="31.5">
      <c r="A17" s="56" t="s">
        <v>0</v>
      </c>
      <c r="B17" s="57" t="s">
        <v>40</v>
      </c>
      <c r="C17" s="58"/>
      <c r="D17" s="58"/>
      <c r="E17" s="134"/>
      <c r="F17" s="58"/>
      <c r="G17" s="278"/>
      <c r="H17" s="99"/>
      <c r="Q17" s="103"/>
    </row>
    <row r="18" spans="1:17" ht="15.75">
      <c r="A18" s="56"/>
      <c r="B18" s="57"/>
      <c r="C18" s="58"/>
      <c r="D18" s="58"/>
      <c r="E18" s="134"/>
      <c r="F18" s="58"/>
      <c r="G18" s="123"/>
      <c r="K18" s="142"/>
      <c r="Q18" s="103"/>
    </row>
    <row r="19" spans="1:17" ht="16.5" thickBot="1">
      <c r="A19" s="56"/>
      <c r="B19" s="59" t="s">
        <v>53</v>
      </c>
      <c r="C19" s="60"/>
      <c r="D19" s="60"/>
      <c r="E19" s="135"/>
      <c r="F19" s="60"/>
      <c r="G19" s="279"/>
      <c r="H19" s="99"/>
      <c r="K19" s="143"/>
      <c r="Q19" s="104"/>
    </row>
    <row r="23" spans="2:7" ht="15.75" customHeight="1">
      <c r="B23" s="151" t="s">
        <v>83</v>
      </c>
      <c r="E23" s="1249" t="s">
        <v>149</v>
      </c>
      <c r="F23" s="1249"/>
      <c r="G23" s="1249"/>
    </row>
    <row r="24" spans="2:7" ht="84.75" customHeight="1">
      <c r="B24" s="151" t="s">
        <v>86</v>
      </c>
      <c r="E24" s="1250" t="s">
        <v>251</v>
      </c>
      <c r="F24" s="1250"/>
      <c r="G24" s="1250"/>
    </row>
    <row r="25" ht="15.75">
      <c r="B25" s="151"/>
    </row>
    <row r="26" ht="15.75">
      <c r="B26" s="151" t="s">
        <v>84</v>
      </c>
    </row>
    <row r="27" ht="63.75">
      <c r="B27" s="151" t="s">
        <v>85</v>
      </c>
    </row>
    <row r="28" ht="15.75">
      <c r="B28" s="151"/>
    </row>
    <row r="29" ht="15.75">
      <c r="K29" s="63"/>
    </row>
    <row r="30" ht="15.75">
      <c r="K30" s="63"/>
    </row>
    <row r="31" ht="15.75">
      <c r="B31" s="151"/>
    </row>
    <row r="32" ht="15.75">
      <c r="B32" s="151"/>
    </row>
    <row r="34" ht="15.75">
      <c r="B34" s="63" t="s">
        <v>172</v>
      </c>
    </row>
    <row r="35" spans="1:17" s="9" customFormat="1" ht="15.75">
      <c r="A35" s="48"/>
      <c r="B35" s="63"/>
      <c r="C35" s="62"/>
      <c r="D35" s="62"/>
      <c r="E35" s="136"/>
      <c r="F35" s="62"/>
      <c r="G35" s="124"/>
      <c r="H35" s="51"/>
      <c r="I35" s="30"/>
      <c r="J35" s="26"/>
      <c r="M35" s="34"/>
      <c r="N35" s="34"/>
      <c r="O35" s="34"/>
      <c r="Q35" s="105"/>
    </row>
    <row r="36" spans="1:17" ht="15.75">
      <c r="A36" s="14" t="s">
        <v>19</v>
      </c>
      <c r="B36" s="11" t="s">
        <v>16</v>
      </c>
      <c r="C36" s="55"/>
      <c r="D36" s="9"/>
      <c r="E36" s="133"/>
      <c r="F36" s="9"/>
      <c r="G36" s="122"/>
      <c r="H36" s="9"/>
      <c r="Q36" s="114"/>
    </row>
    <row r="37" spans="1:17" s="9" customFormat="1" ht="15.75">
      <c r="A37" s="48"/>
      <c r="B37" s="65"/>
      <c r="C37" s="66"/>
      <c r="D37" s="66"/>
      <c r="E37" s="137"/>
      <c r="F37" s="66"/>
      <c r="G37" s="125"/>
      <c r="H37" s="51"/>
      <c r="I37" s="30"/>
      <c r="J37" s="26"/>
      <c r="M37" s="34"/>
      <c r="N37" s="34"/>
      <c r="O37" s="34"/>
      <c r="Q37" s="106"/>
    </row>
    <row r="38" spans="1:17" s="9" customFormat="1" ht="15.75">
      <c r="A38" s="14" t="s">
        <v>27</v>
      </c>
      <c r="B38" s="11" t="s">
        <v>26</v>
      </c>
      <c r="C38" s="55"/>
      <c r="E38" s="133"/>
      <c r="G38" s="122"/>
      <c r="I38" s="30"/>
      <c r="J38" s="26"/>
      <c r="M38" s="34"/>
      <c r="N38" s="34"/>
      <c r="O38" s="34"/>
      <c r="Q38" s="114"/>
    </row>
    <row r="39" spans="1:17" s="9" customFormat="1" ht="15.75">
      <c r="A39" s="10"/>
      <c r="B39" s="11"/>
      <c r="C39" s="276" t="s">
        <v>176</v>
      </c>
      <c r="D39" s="272"/>
      <c r="E39" s="277" t="s">
        <v>177</v>
      </c>
      <c r="F39" s="272"/>
      <c r="G39" s="277" t="s">
        <v>170</v>
      </c>
      <c r="I39" s="30"/>
      <c r="J39" s="26"/>
      <c r="M39" s="34"/>
      <c r="N39" s="34"/>
      <c r="O39" s="34"/>
      <c r="Q39" s="114"/>
    </row>
    <row r="40" spans="1:17" s="20" customFormat="1" ht="39">
      <c r="A40" s="15" t="s">
        <v>28</v>
      </c>
      <c r="B40" s="16" t="s">
        <v>145</v>
      </c>
      <c r="C40" s="55"/>
      <c r="D40" s="9"/>
      <c r="E40" s="133"/>
      <c r="F40" s="9"/>
      <c r="G40" s="122"/>
      <c r="H40" s="9"/>
      <c r="I40" s="31"/>
      <c r="J40" s="27"/>
      <c r="M40" s="35"/>
      <c r="N40" s="35"/>
      <c r="O40" s="35"/>
      <c r="Q40" s="114"/>
    </row>
    <row r="41" spans="1:17" s="9" customFormat="1" ht="15.75">
      <c r="A41" s="21"/>
      <c r="B41" s="16"/>
      <c r="C41" s="67"/>
      <c r="D41" s="20"/>
      <c r="E41" s="138"/>
      <c r="F41" s="20"/>
      <c r="G41" s="126"/>
      <c r="H41" s="20"/>
      <c r="I41" s="30"/>
      <c r="J41" s="26"/>
      <c r="M41" s="34"/>
      <c r="N41" s="34"/>
      <c r="O41" s="34"/>
      <c r="Q41" s="115"/>
    </row>
    <row r="42" spans="1:17" s="9" customFormat="1" ht="15.75">
      <c r="A42" s="10"/>
      <c r="B42" s="61" t="s">
        <v>22</v>
      </c>
      <c r="C42" s="283">
        <v>134</v>
      </c>
      <c r="D42" s="62"/>
      <c r="E42" s="305"/>
      <c r="F42" s="100"/>
      <c r="G42" s="282"/>
      <c r="H42" s="100"/>
      <c r="I42" s="30"/>
      <c r="J42" s="26"/>
      <c r="M42" s="34"/>
      <c r="N42" s="34"/>
      <c r="O42" s="34"/>
      <c r="Q42" s="105"/>
    </row>
    <row r="43" spans="1:17" s="9" customFormat="1" ht="15.75">
      <c r="A43" s="10"/>
      <c r="B43" s="17"/>
      <c r="C43" s="55"/>
      <c r="E43" s="306"/>
      <c r="G43" s="122"/>
      <c r="I43" s="30"/>
      <c r="J43" s="26"/>
      <c r="M43" s="34"/>
      <c r="N43" s="34"/>
      <c r="O43" s="34"/>
      <c r="Q43" s="114"/>
    </row>
    <row r="44" spans="1:17" s="22" customFormat="1" ht="76.5">
      <c r="A44" s="15" t="s">
        <v>30</v>
      </c>
      <c r="B44" s="164" t="s">
        <v>146</v>
      </c>
      <c r="C44" s="55"/>
      <c r="D44" s="9"/>
      <c r="E44" s="306"/>
      <c r="F44" s="9"/>
      <c r="G44" s="122"/>
      <c r="H44" s="9"/>
      <c r="I44" s="32"/>
      <c r="J44" s="28"/>
      <c r="K44" s="61"/>
      <c r="M44" s="36"/>
      <c r="N44" s="36"/>
      <c r="O44" s="36"/>
      <c r="Q44" s="114"/>
    </row>
    <row r="45" spans="1:17" s="9" customFormat="1" ht="15.75">
      <c r="A45" s="23"/>
      <c r="B45" s="61"/>
      <c r="C45" s="68"/>
      <c r="D45" s="22"/>
      <c r="E45" s="306"/>
      <c r="F45" s="22"/>
      <c r="G45" s="127"/>
      <c r="H45" s="22"/>
      <c r="I45" s="30"/>
      <c r="J45" s="26"/>
      <c r="M45" s="34"/>
      <c r="N45" s="34"/>
      <c r="O45" s="34"/>
      <c r="Q45" s="116"/>
    </row>
    <row r="46" spans="1:17" s="9" customFormat="1" ht="15.75">
      <c r="A46" s="10"/>
      <c r="B46" s="61" t="s">
        <v>55</v>
      </c>
      <c r="C46" s="283">
        <v>1</v>
      </c>
      <c r="D46" s="62"/>
      <c r="E46" s="307"/>
      <c r="F46" s="100"/>
      <c r="G46" s="282"/>
      <c r="H46" s="100"/>
      <c r="I46" s="30"/>
      <c r="J46" s="26"/>
      <c r="M46" s="34"/>
      <c r="N46" s="34"/>
      <c r="O46" s="34"/>
      <c r="Q46" s="105"/>
    </row>
    <row r="47" spans="1:17" s="9" customFormat="1" ht="15.75">
      <c r="A47" s="10"/>
      <c r="B47" s="61"/>
      <c r="C47" s="62"/>
      <c r="D47" s="62"/>
      <c r="E47" s="306"/>
      <c r="F47" s="62"/>
      <c r="G47" s="124"/>
      <c r="H47" s="62"/>
      <c r="I47" s="30"/>
      <c r="J47" s="26"/>
      <c r="M47" s="34"/>
      <c r="N47" s="34"/>
      <c r="O47" s="34"/>
      <c r="Q47" s="105"/>
    </row>
    <row r="48" spans="1:17" s="22" customFormat="1" ht="57" customHeight="1">
      <c r="A48" s="15" t="s">
        <v>31</v>
      </c>
      <c r="B48" s="61" t="s">
        <v>66</v>
      </c>
      <c r="C48" s="55"/>
      <c r="D48" s="9"/>
      <c r="E48" s="312"/>
      <c r="F48" s="9"/>
      <c r="G48" s="122"/>
      <c r="H48" s="9"/>
      <c r="I48" s="32"/>
      <c r="J48" s="28"/>
      <c r="M48" s="36"/>
      <c r="N48" s="36"/>
      <c r="O48" s="36"/>
      <c r="Q48" s="114"/>
    </row>
    <row r="49" spans="1:17" s="9" customFormat="1" ht="15.75">
      <c r="A49" s="23"/>
      <c r="B49" s="61"/>
      <c r="C49" s="68"/>
      <c r="D49" s="22"/>
      <c r="E49" s="327"/>
      <c r="F49" s="22"/>
      <c r="G49" s="127"/>
      <c r="H49" s="22"/>
      <c r="I49" s="30"/>
      <c r="J49" s="26"/>
      <c r="M49" s="34"/>
      <c r="N49" s="34"/>
      <c r="O49" s="34"/>
      <c r="Q49" s="116"/>
    </row>
    <row r="50" spans="1:17" s="9" customFormat="1" ht="15.75">
      <c r="A50" s="10"/>
      <c r="B50" s="61" t="s">
        <v>23</v>
      </c>
      <c r="C50" s="283">
        <v>2</v>
      </c>
      <c r="D50" s="62"/>
      <c r="E50" s="307"/>
      <c r="F50" s="100"/>
      <c r="G50" s="282"/>
      <c r="H50" s="100"/>
      <c r="I50" s="30"/>
      <c r="J50" s="26"/>
      <c r="M50" s="34"/>
      <c r="N50" s="34"/>
      <c r="O50" s="34"/>
      <c r="Q50" s="105"/>
    </row>
    <row r="51" spans="1:17" s="9" customFormat="1" ht="15.75">
      <c r="A51" s="10"/>
      <c r="B51" s="61"/>
      <c r="C51" s="62"/>
      <c r="D51" s="62"/>
      <c r="E51" s="306"/>
      <c r="F51" s="62"/>
      <c r="G51" s="124"/>
      <c r="H51" s="62"/>
      <c r="I51" s="30"/>
      <c r="J51" s="26"/>
      <c r="M51" s="34"/>
      <c r="N51" s="34"/>
      <c r="O51" s="34"/>
      <c r="Q51" s="105"/>
    </row>
    <row r="52" spans="1:17" s="22" customFormat="1" ht="57.75" customHeight="1">
      <c r="A52" s="15" t="s">
        <v>56</v>
      </c>
      <c r="B52" s="61" t="s">
        <v>68</v>
      </c>
      <c r="C52" s="62"/>
      <c r="D52" s="62"/>
      <c r="E52" s="306"/>
      <c r="F52" s="62"/>
      <c r="G52" s="124"/>
      <c r="H52" s="9"/>
      <c r="I52" s="32"/>
      <c r="J52" s="28"/>
      <c r="M52" s="36"/>
      <c r="N52" s="36"/>
      <c r="O52" s="36"/>
      <c r="Q52" s="105"/>
    </row>
    <row r="53" spans="1:17" s="9" customFormat="1" ht="15.75">
      <c r="A53" s="23"/>
      <c r="B53" s="61"/>
      <c r="C53" s="69"/>
      <c r="D53" s="69"/>
      <c r="E53" s="306"/>
      <c r="F53" s="69"/>
      <c r="G53" s="128"/>
      <c r="H53" s="22"/>
      <c r="I53" s="30"/>
      <c r="J53" s="26"/>
      <c r="M53" s="34"/>
      <c r="N53" s="34"/>
      <c r="O53" s="34"/>
      <c r="Q53" s="107"/>
    </row>
    <row r="54" spans="1:17" s="9" customFormat="1" ht="15.75">
      <c r="A54" s="10"/>
      <c r="B54" s="61" t="s">
        <v>23</v>
      </c>
      <c r="C54" s="283">
        <f>INT(C42/20)+1</f>
        <v>7</v>
      </c>
      <c r="D54" s="62"/>
      <c r="E54" s="307"/>
      <c r="F54" s="100"/>
      <c r="G54" s="282"/>
      <c r="H54" s="100"/>
      <c r="I54" s="30"/>
      <c r="J54" s="26"/>
      <c r="M54" s="34"/>
      <c r="N54" s="34"/>
      <c r="O54" s="34"/>
      <c r="Q54" s="105"/>
    </row>
    <row r="55" spans="1:17" s="9" customFormat="1" ht="15.75">
      <c r="A55" s="10"/>
      <c r="B55" s="61"/>
      <c r="C55" s="62"/>
      <c r="D55" s="62"/>
      <c r="E55" s="306"/>
      <c r="F55" s="62"/>
      <c r="G55" s="124"/>
      <c r="H55" s="62"/>
      <c r="I55" s="30"/>
      <c r="J55" s="26"/>
      <c r="M55" s="34"/>
      <c r="N55" s="34"/>
      <c r="O55" s="34"/>
      <c r="Q55" s="105"/>
    </row>
    <row r="56" spans="1:17" s="9" customFormat="1" ht="38.25">
      <c r="A56" s="15" t="s">
        <v>5</v>
      </c>
      <c r="B56" s="61" t="s">
        <v>6</v>
      </c>
      <c r="C56" s="62"/>
      <c r="D56" s="62"/>
      <c r="E56" s="306"/>
      <c r="F56" s="62"/>
      <c r="G56" s="124"/>
      <c r="I56" s="30"/>
      <c r="J56" s="26"/>
      <c r="M56" s="34"/>
      <c r="N56" s="34"/>
      <c r="O56" s="34"/>
      <c r="Q56" s="105"/>
    </row>
    <row r="57" spans="1:17" s="9" customFormat="1" ht="15.75">
      <c r="A57" s="23"/>
      <c r="B57" s="61"/>
      <c r="C57" s="69"/>
      <c r="D57" s="69"/>
      <c r="E57" s="308"/>
      <c r="F57" s="69"/>
      <c r="G57" s="128"/>
      <c r="H57" s="22"/>
      <c r="I57" s="30"/>
      <c r="J57" s="26"/>
      <c r="M57" s="34"/>
      <c r="N57" s="34"/>
      <c r="O57" s="34"/>
      <c r="Q57" s="107"/>
    </row>
    <row r="58" spans="1:17" s="9" customFormat="1" ht="15.75">
      <c r="A58" s="10"/>
      <c r="B58" s="61" t="s">
        <v>29</v>
      </c>
      <c r="C58" s="283">
        <v>1</v>
      </c>
      <c r="D58" s="62"/>
      <c r="E58" s="307"/>
      <c r="F58" s="100"/>
      <c r="G58" s="282"/>
      <c r="H58" s="100"/>
      <c r="I58" s="30"/>
      <c r="J58" s="26"/>
      <c r="M58" s="34"/>
      <c r="N58" s="34"/>
      <c r="O58" s="34"/>
      <c r="Q58" s="105"/>
    </row>
    <row r="59" spans="1:17" s="9" customFormat="1" ht="15.75">
      <c r="A59" s="10"/>
      <c r="B59" s="61"/>
      <c r="C59" s="62"/>
      <c r="D59" s="62"/>
      <c r="E59" s="306"/>
      <c r="F59" s="62"/>
      <c r="G59" s="124"/>
      <c r="H59" s="62"/>
      <c r="I59" s="30"/>
      <c r="J59" s="26"/>
      <c r="M59" s="34"/>
      <c r="N59" s="34"/>
      <c r="O59" s="34"/>
      <c r="Q59" s="105"/>
    </row>
    <row r="60" spans="1:17" s="22" customFormat="1" ht="48" customHeight="1">
      <c r="A60" s="15" t="s">
        <v>75</v>
      </c>
      <c r="B60" s="61" t="s">
        <v>142</v>
      </c>
      <c r="C60" s="62"/>
      <c r="D60" s="62"/>
      <c r="E60" s="306"/>
      <c r="F60" s="62"/>
      <c r="G60" s="124"/>
      <c r="H60" s="9"/>
      <c r="I60" s="32"/>
      <c r="J60" s="28"/>
      <c r="M60" s="36"/>
      <c r="N60" s="36"/>
      <c r="O60" s="36"/>
      <c r="Q60" s="105"/>
    </row>
    <row r="61" spans="1:17" s="9" customFormat="1" ht="15.75">
      <c r="A61" s="23"/>
      <c r="B61" s="61"/>
      <c r="C61" s="69"/>
      <c r="D61" s="69"/>
      <c r="E61" s="308"/>
      <c r="F61" s="69"/>
      <c r="G61" s="128"/>
      <c r="H61" s="22"/>
      <c r="I61" s="30"/>
      <c r="J61" s="26"/>
      <c r="M61" s="34"/>
      <c r="N61" s="34"/>
      <c r="O61" s="34"/>
      <c r="Q61" s="107"/>
    </row>
    <row r="62" spans="1:17" s="9" customFormat="1" ht="15.75">
      <c r="A62" s="10"/>
      <c r="B62" s="61" t="s">
        <v>23</v>
      </c>
      <c r="C62" s="283">
        <v>1</v>
      </c>
      <c r="D62" s="62"/>
      <c r="E62" s="307"/>
      <c r="F62" s="100"/>
      <c r="G62" s="282"/>
      <c r="H62" s="100"/>
      <c r="I62" s="30"/>
      <c r="J62" s="26"/>
      <c r="M62" s="34"/>
      <c r="N62" s="34"/>
      <c r="O62" s="34"/>
      <c r="Q62" s="105"/>
    </row>
    <row r="63" spans="1:17" s="9" customFormat="1" ht="15.75">
      <c r="A63" s="10"/>
      <c r="B63" s="61"/>
      <c r="C63" s="62"/>
      <c r="D63" s="62"/>
      <c r="E63" s="306"/>
      <c r="F63" s="100"/>
      <c r="G63" s="124"/>
      <c r="H63" s="100"/>
      <c r="I63" s="30"/>
      <c r="J63" s="26"/>
      <c r="M63" s="34"/>
      <c r="N63" s="34"/>
      <c r="O63" s="34"/>
      <c r="Q63" s="105"/>
    </row>
    <row r="64" spans="1:17" s="22" customFormat="1" ht="34.5" customHeight="1">
      <c r="A64" s="15" t="s">
        <v>143</v>
      </c>
      <c r="B64" s="61" t="s">
        <v>144</v>
      </c>
      <c r="C64" s="62"/>
      <c r="D64" s="62"/>
      <c r="E64" s="306"/>
      <c r="F64" s="62"/>
      <c r="G64" s="124"/>
      <c r="H64" s="9"/>
      <c r="I64" s="32"/>
      <c r="J64" s="28"/>
      <c r="M64" s="36"/>
      <c r="N64" s="36"/>
      <c r="O64" s="36"/>
      <c r="Q64" s="105"/>
    </row>
    <row r="65" spans="1:17" s="9" customFormat="1" ht="15.75">
      <c r="A65" s="23"/>
      <c r="B65" s="61"/>
      <c r="C65" s="69"/>
      <c r="D65" s="69"/>
      <c r="E65" s="308"/>
      <c r="F65" s="69"/>
      <c r="G65" s="128"/>
      <c r="H65" s="22"/>
      <c r="I65" s="30"/>
      <c r="J65" s="26"/>
      <c r="M65" s="34"/>
      <c r="N65" s="34"/>
      <c r="O65" s="34"/>
      <c r="Q65" s="107"/>
    </row>
    <row r="66" spans="1:17" s="9" customFormat="1" ht="15.75">
      <c r="A66" s="10"/>
      <c r="B66" s="61" t="s">
        <v>71</v>
      </c>
      <c r="C66" s="283">
        <v>134</v>
      </c>
      <c r="D66" s="62"/>
      <c r="E66" s="307"/>
      <c r="F66" s="100"/>
      <c r="G66" s="282"/>
      <c r="H66" s="100"/>
      <c r="I66" s="30"/>
      <c r="J66" s="26"/>
      <c r="M66" s="34"/>
      <c r="N66" s="34"/>
      <c r="O66" s="34"/>
      <c r="Q66" s="105"/>
    </row>
    <row r="67" spans="1:17" s="9" customFormat="1" ht="15.75">
      <c r="A67" s="10"/>
      <c r="B67" s="61"/>
      <c r="C67" s="276" t="s">
        <v>176</v>
      </c>
      <c r="D67" s="272"/>
      <c r="E67" s="310" t="s">
        <v>177</v>
      </c>
      <c r="F67" s="272"/>
      <c r="G67" s="277" t="s">
        <v>170</v>
      </c>
      <c r="H67" s="62"/>
      <c r="I67" s="30"/>
      <c r="J67" s="26"/>
      <c r="M67" s="34"/>
      <c r="N67" s="34"/>
      <c r="O67" s="34"/>
      <c r="Q67" s="105"/>
    </row>
    <row r="68" spans="1:17" s="9" customFormat="1" ht="86.25" customHeight="1">
      <c r="A68" s="15" t="s">
        <v>54</v>
      </c>
      <c r="B68" s="61" t="s">
        <v>222</v>
      </c>
      <c r="C68" s="62"/>
      <c r="D68" s="62"/>
      <c r="E68" s="306"/>
      <c r="F68" s="62"/>
      <c r="G68" s="124"/>
      <c r="I68" s="30"/>
      <c r="J68" s="26"/>
      <c r="M68" s="34"/>
      <c r="N68" s="34"/>
      <c r="O68" s="34"/>
      <c r="Q68" s="105"/>
    </row>
    <row r="69" spans="1:17" s="9" customFormat="1" ht="44.25" customHeight="1">
      <c r="A69" s="10"/>
      <c r="B69" s="61" t="s">
        <v>119</v>
      </c>
      <c r="C69" s="283">
        <v>1</v>
      </c>
      <c r="D69" s="62"/>
      <c r="E69" s="307"/>
      <c r="F69" s="100"/>
      <c r="G69" s="282"/>
      <c r="H69" s="100"/>
      <c r="I69" s="30"/>
      <c r="J69" s="26"/>
      <c r="M69" s="34"/>
      <c r="N69" s="34"/>
      <c r="O69" s="34"/>
      <c r="Q69" s="105"/>
    </row>
    <row r="70" spans="1:17" s="9" customFormat="1" ht="15.75" customHeight="1">
      <c r="A70" s="10"/>
      <c r="B70" s="61"/>
      <c r="C70" s="62"/>
      <c r="D70" s="62"/>
      <c r="E70" s="306"/>
      <c r="F70" s="62"/>
      <c r="G70" s="124"/>
      <c r="I70" s="30"/>
      <c r="J70" s="26"/>
      <c r="M70" s="34"/>
      <c r="N70" s="34"/>
      <c r="O70" s="34"/>
      <c r="Q70" s="105"/>
    </row>
    <row r="71" spans="1:17" s="9" customFormat="1" ht="15.75" customHeight="1">
      <c r="A71" s="15" t="s">
        <v>61</v>
      </c>
      <c r="B71" s="90" t="s">
        <v>62</v>
      </c>
      <c r="C71" s="62"/>
      <c r="D71" s="62"/>
      <c r="E71" s="306"/>
      <c r="F71" s="62"/>
      <c r="G71" s="124"/>
      <c r="I71" s="30"/>
      <c r="J71" s="26"/>
      <c r="M71" s="34"/>
      <c r="N71" s="34"/>
      <c r="O71" s="34"/>
      <c r="Q71" s="105"/>
    </row>
    <row r="72" spans="1:17" s="9" customFormat="1" ht="15.75" customHeight="1">
      <c r="A72" s="23"/>
      <c r="B72" s="90"/>
      <c r="C72" s="69"/>
      <c r="D72" s="69"/>
      <c r="E72" s="308"/>
      <c r="F72" s="69"/>
      <c r="G72" s="128"/>
      <c r="H72" s="22"/>
      <c r="I72" s="30"/>
      <c r="J72" s="26"/>
      <c r="M72" s="34"/>
      <c r="N72" s="34"/>
      <c r="O72" s="34"/>
      <c r="Q72" s="107"/>
    </row>
    <row r="73" spans="1:17" s="9" customFormat="1" ht="15.75" customHeight="1">
      <c r="A73" s="10"/>
      <c r="B73" s="90" t="s">
        <v>41</v>
      </c>
      <c r="C73" s="283">
        <v>4</v>
      </c>
      <c r="D73" s="62"/>
      <c r="E73" s="307"/>
      <c r="F73" s="100"/>
      <c r="G73" s="282"/>
      <c r="H73" s="100"/>
      <c r="I73" s="30"/>
      <c r="J73" s="26"/>
      <c r="M73" s="34"/>
      <c r="N73" s="34"/>
      <c r="O73" s="34"/>
      <c r="Q73" s="105"/>
    </row>
    <row r="74" spans="1:17" s="9" customFormat="1" ht="15.75" customHeight="1">
      <c r="A74" s="10"/>
      <c r="B74" s="61"/>
      <c r="C74" s="62"/>
      <c r="D74" s="62"/>
      <c r="E74" s="306"/>
      <c r="F74" s="62"/>
      <c r="G74" s="124"/>
      <c r="H74" s="62"/>
      <c r="I74" s="30"/>
      <c r="J74" s="26"/>
      <c r="M74" s="34"/>
      <c r="N74" s="34"/>
      <c r="O74" s="34"/>
      <c r="Q74" s="105"/>
    </row>
    <row r="75" spans="1:17" s="9" customFormat="1" ht="89.25" customHeight="1">
      <c r="A75" s="15" t="s">
        <v>73</v>
      </c>
      <c r="B75" s="61" t="s">
        <v>141</v>
      </c>
      <c r="C75" s="62"/>
      <c r="D75" s="62"/>
      <c r="E75" s="306"/>
      <c r="F75" s="62"/>
      <c r="G75" s="124"/>
      <c r="I75" s="30"/>
      <c r="J75" s="26"/>
      <c r="M75" s="34"/>
      <c r="N75" s="34"/>
      <c r="O75" s="34"/>
      <c r="Q75" s="105"/>
    </row>
    <row r="76" spans="1:17" s="9" customFormat="1" ht="15.75" customHeight="1">
      <c r="A76" s="23"/>
      <c r="B76" s="61"/>
      <c r="C76" s="69"/>
      <c r="D76" s="69"/>
      <c r="E76" s="308"/>
      <c r="F76" s="69"/>
      <c r="G76" s="128"/>
      <c r="H76" s="22"/>
      <c r="I76" s="30"/>
      <c r="J76" s="26"/>
      <c r="M76" s="34"/>
      <c r="N76" s="34"/>
      <c r="O76" s="34"/>
      <c r="Q76" s="107"/>
    </row>
    <row r="77" spans="1:17" s="9" customFormat="1" ht="15.75" customHeight="1">
      <c r="A77" s="10"/>
      <c r="B77" s="61" t="s">
        <v>23</v>
      </c>
      <c r="C77" s="283">
        <v>1</v>
      </c>
      <c r="D77" s="62"/>
      <c r="E77" s="307"/>
      <c r="F77" s="100"/>
      <c r="G77" s="282"/>
      <c r="H77" s="100"/>
      <c r="I77" s="30"/>
      <c r="J77" s="26"/>
      <c r="M77" s="34"/>
      <c r="N77" s="34"/>
      <c r="O77" s="34"/>
      <c r="Q77" s="105"/>
    </row>
    <row r="78" spans="1:17" s="9" customFormat="1" ht="15.75" customHeight="1">
      <c r="A78" s="10"/>
      <c r="B78" s="61"/>
      <c r="C78" s="62"/>
      <c r="D78" s="62"/>
      <c r="E78" s="306"/>
      <c r="F78" s="62"/>
      <c r="G78" s="124"/>
      <c r="H78" s="62"/>
      <c r="I78" s="30"/>
      <c r="J78" s="26"/>
      <c r="M78" s="34"/>
      <c r="N78" s="34"/>
      <c r="O78" s="34"/>
      <c r="Q78" s="105"/>
    </row>
    <row r="79" spans="1:17" s="9" customFormat="1" ht="33.75" customHeight="1">
      <c r="A79" s="15" t="s">
        <v>74</v>
      </c>
      <c r="B79" s="61" t="s">
        <v>10</v>
      </c>
      <c r="C79" s="62"/>
      <c r="D79" s="62"/>
      <c r="E79" s="306"/>
      <c r="F79" s="62"/>
      <c r="G79" s="124"/>
      <c r="I79" s="30"/>
      <c r="J79" s="26"/>
      <c r="M79" s="34"/>
      <c r="N79" s="34"/>
      <c r="O79" s="34"/>
      <c r="Q79" s="105"/>
    </row>
    <row r="80" spans="1:17" s="9" customFormat="1" ht="15.75" customHeight="1">
      <c r="A80" s="23"/>
      <c r="B80" s="61"/>
      <c r="C80" s="69"/>
      <c r="D80" s="69"/>
      <c r="E80" s="308"/>
      <c r="F80" s="69"/>
      <c r="G80" s="128"/>
      <c r="H80" s="22"/>
      <c r="I80" s="30"/>
      <c r="J80" s="26"/>
      <c r="M80" s="34"/>
      <c r="N80" s="34"/>
      <c r="O80" s="34"/>
      <c r="Q80" s="107"/>
    </row>
    <row r="81" spans="1:17" s="9" customFormat="1" ht="15.75" customHeight="1">
      <c r="A81" s="10"/>
      <c r="B81" s="61" t="s">
        <v>23</v>
      </c>
      <c r="C81" s="283">
        <v>1</v>
      </c>
      <c r="D81" s="62"/>
      <c r="E81" s="307"/>
      <c r="F81" s="100"/>
      <c r="G81" s="282"/>
      <c r="H81" s="100"/>
      <c r="I81" s="30"/>
      <c r="J81" s="26"/>
      <c r="M81" s="34"/>
      <c r="N81" s="34"/>
      <c r="O81" s="34"/>
      <c r="Q81" s="105"/>
    </row>
    <row r="82" spans="1:17" s="9" customFormat="1" ht="15.75" customHeight="1">
      <c r="A82" s="10"/>
      <c r="B82" s="61"/>
      <c r="C82" s="62"/>
      <c r="D82" s="62"/>
      <c r="E82" s="306"/>
      <c r="F82" s="62"/>
      <c r="G82" s="124"/>
      <c r="I82" s="30"/>
      <c r="J82" s="26"/>
      <c r="M82" s="34"/>
      <c r="N82" s="34"/>
      <c r="O82" s="34"/>
      <c r="Q82" s="105"/>
    </row>
    <row r="83" spans="1:17" s="9" customFormat="1" ht="31.5">
      <c r="A83" s="14"/>
      <c r="B83" s="70" t="s">
        <v>43</v>
      </c>
      <c r="C83" s="58"/>
      <c r="D83" s="58"/>
      <c r="E83" s="311"/>
      <c r="F83" s="58"/>
      <c r="G83" s="278"/>
      <c r="H83" s="58"/>
      <c r="I83" s="144"/>
      <c r="J83" s="26"/>
      <c r="M83" s="34"/>
      <c r="N83" s="34"/>
      <c r="O83" s="34"/>
      <c r="Q83" s="103"/>
    </row>
    <row r="84" spans="1:17" s="9" customFormat="1" ht="15.75">
      <c r="A84" s="14"/>
      <c r="B84" s="70"/>
      <c r="C84" s="58"/>
      <c r="D84" s="58"/>
      <c r="E84" s="311"/>
      <c r="F84" s="58"/>
      <c r="G84" s="123"/>
      <c r="H84" s="58"/>
      <c r="I84" s="30"/>
      <c r="J84" s="26"/>
      <c r="M84" s="34"/>
      <c r="N84" s="34"/>
      <c r="O84" s="34"/>
      <c r="Q84" s="103"/>
    </row>
    <row r="85" spans="1:17" s="9" customFormat="1" ht="15.75">
      <c r="A85" s="14" t="s">
        <v>32</v>
      </c>
      <c r="B85" s="11" t="s">
        <v>17</v>
      </c>
      <c r="C85" s="55"/>
      <c r="E85" s="312"/>
      <c r="G85" s="122"/>
      <c r="I85" s="30"/>
      <c r="J85" s="26"/>
      <c r="M85" s="34"/>
      <c r="N85" s="34"/>
      <c r="O85" s="34"/>
      <c r="Q85" s="114"/>
    </row>
    <row r="86" spans="2:8" ht="15.75">
      <c r="B86" s="61"/>
      <c r="E86" s="306"/>
      <c r="H86" s="71"/>
    </row>
    <row r="87" spans="1:10" ht="69" customHeight="1">
      <c r="A87" s="48" t="s">
        <v>34</v>
      </c>
      <c r="B87" s="61" t="s">
        <v>139</v>
      </c>
      <c r="E87" s="306"/>
      <c r="H87" s="71"/>
      <c r="J87" s="61"/>
    </row>
    <row r="88" spans="2:8" ht="15.75">
      <c r="B88" s="61"/>
      <c r="E88" s="306"/>
      <c r="H88" s="71"/>
    </row>
    <row r="89" spans="2:8" ht="15.75">
      <c r="B89" s="61" t="s">
        <v>25</v>
      </c>
      <c r="C89" s="283">
        <f>9.45/0.09</f>
        <v>105</v>
      </c>
      <c r="E89" s="307"/>
      <c r="F89" s="100"/>
      <c r="G89" s="282"/>
      <c r="H89" s="100"/>
    </row>
    <row r="90" spans="2:8" ht="15.75">
      <c r="B90" s="61"/>
      <c r="E90" s="306"/>
      <c r="H90" s="71"/>
    </row>
    <row r="91" spans="1:8" ht="83.25" customHeight="1">
      <c r="A91" s="48" t="s">
        <v>35</v>
      </c>
      <c r="B91" s="61" t="s">
        <v>89</v>
      </c>
      <c r="E91" s="306"/>
      <c r="H91" s="71"/>
    </row>
    <row r="92" spans="2:8" ht="15.75">
      <c r="B92" s="61"/>
      <c r="E92" s="306"/>
      <c r="H92" s="71"/>
    </row>
    <row r="93" spans="2:10" ht="15.75">
      <c r="B93" s="61" t="s">
        <v>20</v>
      </c>
      <c r="C93" s="283">
        <f>C50*0.8</f>
        <v>1.6</v>
      </c>
      <c r="E93" s="307"/>
      <c r="F93" s="100"/>
      <c r="G93" s="282"/>
      <c r="H93" s="100"/>
      <c r="J93" s="52"/>
    </row>
    <row r="94" spans="2:10" ht="15.75">
      <c r="B94" s="61"/>
      <c r="E94" s="306"/>
      <c r="H94" s="62"/>
      <c r="J94" s="52"/>
    </row>
    <row r="95" spans="2:8" ht="15.75">
      <c r="B95" s="61"/>
      <c r="C95" s="276" t="s">
        <v>176</v>
      </c>
      <c r="D95" s="272"/>
      <c r="E95" s="310" t="s">
        <v>177</v>
      </c>
      <c r="F95" s="272"/>
      <c r="G95" s="277" t="s">
        <v>170</v>
      </c>
      <c r="H95" s="71"/>
    </row>
    <row r="96" spans="1:8" ht="69" customHeight="1">
      <c r="A96" s="48" t="s">
        <v>36</v>
      </c>
      <c r="B96" s="61" t="s">
        <v>90</v>
      </c>
      <c r="E96" s="306"/>
      <c r="H96" s="71"/>
    </row>
    <row r="97" spans="2:8" ht="15.75">
      <c r="B97" s="61"/>
      <c r="E97" s="306"/>
      <c r="H97" s="71"/>
    </row>
    <row r="98" spans="2:8" ht="25.5">
      <c r="B98" s="61" t="s">
        <v>147</v>
      </c>
      <c r="E98" s="306"/>
      <c r="H98" s="71"/>
    </row>
    <row r="99" spans="2:8" ht="15.75">
      <c r="B99" s="61" t="s">
        <v>20</v>
      </c>
      <c r="C99" s="283">
        <f>302.29*0.8</f>
        <v>241.83200000000002</v>
      </c>
      <c r="E99" s="305"/>
      <c r="F99" s="100"/>
      <c r="G99" s="282"/>
      <c r="H99" s="100"/>
    </row>
    <row r="100" spans="2:10" ht="15.75">
      <c r="B100" s="61"/>
      <c r="E100" s="306"/>
      <c r="H100" s="62"/>
      <c r="J100" s="52"/>
    </row>
    <row r="101" spans="2:8" ht="15.75">
      <c r="B101" s="61" t="s">
        <v>148</v>
      </c>
      <c r="E101" s="306"/>
      <c r="H101" s="71"/>
    </row>
    <row r="102" spans="2:8" ht="15.75">
      <c r="B102" s="61" t="s">
        <v>20</v>
      </c>
      <c r="C102" s="283">
        <f>302.29*0.2</f>
        <v>60.458000000000006</v>
      </c>
      <c r="E102" s="307"/>
      <c r="F102" s="100"/>
      <c r="G102" s="282"/>
      <c r="H102" s="100"/>
    </row>
    <row r="103" spans="2:8" ht="15.75">
      <c r="B103" s="61"/>
      <c r="E103" s="306"/>
      <c r="H103" s="71"/>
    </row>
    <row r="104" spans="1:8" ht="67.5" customHeight="1">
      <c r="A104" s="48" t="s">
        <v>37</v>
      </c>
      <c r="B104" s="61" t="s">
        <v>91</v>
      </c>
      <c r="E104" s="306"/>
      <c r="H104" s="71"/>
    </row>
    <row r="105" spans="2:8" ht="15.75">
      <c r="B105" s="61"/>
      <c r="E105" s="306"/>
      <c r="H105" s="71"/>
    </row>
    <row r="106" spans="2:8" ht="25.5">
      <c r="B106" s="61" t="s">
        <v>147</v>
      </c>
      <c r="E106" s="306"/>
      <c r="H106" s="71"/>
    </row>
    <row r="107" spans="2:8" ht="15.75">
      <c r="B107" s="61" t="s">
        <v>20</v>
      </c>
      <c r="C107" s="283">
        <f>4.09*0.8</f>
        <v>3.2720000000000002</v>
      </c>
      <c r="E107" s="313"/>
      <c r="F107" s="100"/>
      <c r="G107" s="282"/>
      <c r="H107" s="100"/>
    </row>
    <row r="108" spans="2:10" ht="15.75">
      <c r="B108" s="61"/>
      <c r="E108" s="306"/>
      <c r="H108" s="62"/>
      <c r="J108" s="52"/>
    </row>
    <row r="109" spans="2:8" ht="15.75">
      <c r="B109" s="61" t="s">
        <v>148</v>
      </c>
      <c r="E109" s="306"/>
      <c r="H109" s="71"/>
    </row>
    <row r="110" spans="2:8" ht="15.75">
      <c r="B110" s="61" t="s">
        <v>20</v>
      </c>
      <c r="C110" s="283">
        <f>4.09*0.2</f>
        <v>0.8180000000000001</v>
      </c>
      <c r="E110" s="305"/>
      <c r="F110" s="100"/>
      <c r="G110" s="282"/>
      <c r="H110" s="100"/>
    </row>
    <row r="111" spans="1:17" s="80" customFormat="1" ht="15.75">
      <c r="A111" s="81"/>
      <c r="B111" s="82"/>
      <c r="C111" s="76"/>
      <c r="D111" s="76"/>
      <c r="E111" s="306"/>
      <c r="F111" s="76"/>
      <c r="G111" s="124"/>
      <c r="H111" s="77"/>
      <c r="Q111" s="110"/>
    </row>
    <row r="112" spans="1:17" s="74" customFormat="1" ht="42" customHeight="1">
      <c r="A112" s="48" t="s">
        <v>45</v>
      </c>
      <c r="B112" s="61" t="s">
        <v>38</v>
      </c>
      <c r="C112" s="62"/>
      <c r="D112" s="62"/>
      <c r="E112" s="306"/>
      <c r="F112" s="62"/>
      <c r="G112" s="124"/>
      <c r="H112" s="71"/>
      <c r="I112" s="72"/>
      <c r="J112" s="73"/>
      <c r="M112" s="75"/>
      <c r="N112" s="75"/>
      <c r="O112" s="75"/>
      <c r="Q112" s="105"/>
    </row>
    <row r="113" spans="2:17" ht="15.75">
      <c r="B113" s="61"/>
      <c r="C113" s="69"/>
      <c r="D113" s="69"/>
      <c r="E113" s="306"/>
      <c r="F113" s="69"/>
      <c r="G113" s="128"/>
      <c r="H113" s="74"/>
      <c r="Q113" s="107"/>
    </row>
    <row r="114" spans="2:8" ht="15.75">
      <c r="B114" s="61" t="s">
        <v>25</v>
      </c>
      <c r="C114" s="283">
        <f>C42*0.8</f>
        <v>107.2</v>
      </c>
      <c r="E114" s="307"/>
      <c r="G114" s="282"/>
      <c r="H114" s="62"/>
    </row>
    <row r="115" spans="2:8" ht="15.75">
      <c r="B115" s="61"/>
      <c r="E115" s="306"/>
      <c r="H115" s="71"/>
    </row>
    <row r="116" spans="1:17" s="74" customFormat="1" ht="147.75" customHeight="1">
      <c r="A116" s="48" t="s">
        <v>46</v>
      </c>
      <c r="B116" s="61" t="s">
        <v>92</v>
      </c>
      <c r="C116" s="62"/>
      <c r="D116" s="62"/>
      <c r="E116" s="306"/>
      <c r="F116" s="62"/>
      <c r="G116" s="124"/>
      <c r="H116" s="71"/>
      <c r="I116" s="72"/>
      <c r="J116" s="73"/>
      <c r="M116" s="75"/>
      <c r="N116" s="75"/>
      <c r="O116" s="75"/>
      <c r="Q116" s="105"/>
    </row>
    <row r="117" spans="1:17" ht="15.75">
      <c r="A117" s="83"/>
      <c r="B117" s="61"/>
      <c r="C117" s="69"/>
      <c r="D117" s="69"/>
      <c r="E117" s="306"/>
      <c r="F117" s="69"/>
      <c r="G117" s="128"/>
      <c r="H117" s="74"/>
      <c r="Q117" s="107"/>
    </row>
    <row r="118" spans="2:8" ht="15.75">
      <c r="B118" s="61" t="s">
        <v>20</v>
      </c>
      <c r="C118" s="283">
        <v>20.4</v>
      </c>
      <c r="E118" s="307"/>
      <c r="G118" s="282"/>
      <c r="H118" s="62"/>
    </row>
    <row r="119" spans="2:8" ht="15.75">
      <c r="B119" s="61"/>
      <c r="C119" s="276" t="s">
        <v>176</v>
      </c>
      <c r="D119" s="272"/>
      <c r="E119" s="310" t="s">
        <v>177</v>
      </c>
      <c r="F119" s="272"/>
      <c r="G119" s="277" t="s">
        <v>170</v>
      </c>
      <c r="H119" s="71"/>
    </row>
    <row r="120" spans="1:17" s="74" customFormat="1" ht="120" customHeight="1">
      <c r="A120" s="48" t="s">
        <v>47</v>
      </c>
      <c r="B120" s="61" t="s">
        <v>138</v>
      </c>
      <c r="C120" s="62"/>
      <c r="D120" s="62"/>
      <c r="E120" s="306"/>
      <c r="F120" s="62"/>
      <c r="G120" s="124"/>
      <c r="H120" s="71"/>
      <c r="I120" s="72"/>
      <c r="J120" s="73"/>
      <c r="M120" s="75"/>
      <c r="N120" s="75"/>
      <c r="O120" s="75"/>
      <c r="Q120" s="105"/>
    </row>
    <row r="121" spans="1:17" ht="15.75">
      <c r="A121" s="83"/>
      <c r="B121" s="61"/>
      <c r="C121" s="69"/>
      <c r="D121" s="69"/>
      <c r="E121" s="306"/>
      <c r="F121" s="69"/>
      <c r="G121" s="128"/>
      <c r="H121" s="74"/>
      <c r="Q121" s="107"/>
    </row>
    <row r="122" spans="2:8" ht="15.75">
      <c r="B122" s="61" t="s">
        <v>20</v>
      </c>
      <c r="C122" s="283">
        <v>63.6</v>
      </c>
      <c r="E122" s="307"/>
      <c r="G122" s="282"/>
      <c r="H122" s="62"/>
    </row>
    <row r="123" spans="2:8" ht="15.75">
      <c r="B123" s="61"/>
      <c r="E123" s="306"/>
      <c r="H123" s="71"/>
    </row>
    <row r="124" spans="1:17" ht="96" customHeight="1">
      <c r="A124" s="89" t="s">
        <v>48</v>
      </c>
      <c r="B124" s="90" t="s">
        <v>93</v>
      </c>
      <c r="C124" s="91"/>
      <c r="D124" s="91"/>
      <c r="E124" s="306"/>
      <c r="H124" s="71"/>
      <c r="Q124" s="108"/>
    </row>
    <row r="125" spans="1:17" ht="15.75">
      <c r="A125" s="92"/>
      <c r="B125" s="90"/>
      <c r="C125" s="91"/>
      <c r="D125" s="91"/>
      <c r="E125" s="306"/>
      <c r="H125" s="71"/>
      <c r="Q125" s="108"/>
    </row>
    <row r="126" spans="1:17" ht="15.75">
      <c r="A126" s="89"/>
      <c r="B126" s="90" t="s">
        <v>20</v>
      </c>
      <c r="C126" s="285">
        <f>170.84*1</f>
        <v>170.84</v>
      </c>
      <c r="D126" s="91"/>
      <c r="E126" s="307"/>
      <c r="G126" s="282"/>
      <c r="H126" s="62"/>
      <c r="Q126" s="108"/>
    </row>
    <row r="127" spans="1:17" ht="15.75">
      <c r="A127" s="89"/>
      <c r="B127" s="90"/>
      <c r="C127" s="91"/>
      <c r="D127" s="91"/>
      <c r="E127" s="306"/>
      <c r="H127" s="71"/>
      <c r="I127" s="51"/>
      <c r="J127" s="51"/>
      <c r="M127" s="51"/>
      <c r="N127" s="51"/>
      <c r="O127" s="51"/>
      <c r="Q127" s="108"/>
    </row>
    <row r="128" spans="1:11" ht="114.75">
      <c r="A128" s="48" t="s">
        <v>50</v>
      </c>
      <c r="B128" s="61" t="s">
        <v>183</v>
      </c>
      <c r="E128" s="306"/>
      <c r="H128" s="71"/>
      <c r="K128" s="61"/>
    </row>
    <row r="129" spans="1:8" ht="15.75">
      <c r="A129" s="83"/>
      <c r="B129" s="61"/>
      <c r="E129" s="306"/>
      <c r="H129" s="71"/>
    </row>
    <row r="130" spans="2:8" ht="15.75">
      <c r="B130" s="61" t="s">
        <v>20</v>
      </c>
      <c r="C130" s="283">
        <v>44.3</v>
      </c>
      <c r="E130" s="307"/>
      <c r="G130" s="282"/>
      <c r="H130" s="62"/>
    </row>
    <row r="131" spans="2:8" ht="15.75">
      <c r="B131" s="61"/>
      <c r="C131" s="276" t="s">
        <v>176</v>
      </c>
      <c r="D131" s="272"/>
      <c r="E131" s="310" t="s">
        <v>177</v>
      </c>
      <c r="F131" s="272"/>
      <c r="G131" s="277" t="s">
        <v>170</v>
      </c>
      <c r="H131" s="71"/>
    </row>
    <row r="132" spans="1:8" ht="335.25" customHeight="1">
      <c r="A132" s="48" t="s">
        <v>51</v>
      </c>
      <c r="B132" s="19" t="s">
        <v>174</v>
      </c>
      <c r="E132" s="306"/>
      <c r="H132" s="71"/>
    </row>
    <row r="133" spans="1:8" ht="15.75">
      <c r="A133" s="83"/>
      <c r="B133" s="84"/>
      <c r="E133" s="306"/>
      <c r="H133" s="71"/>
    </row>
    <row r="134" spans="2:8" ht="15.75">
      <c r="B134" s="61" t="s">
        <v>25</v>
      </c>
      <c r="C134" s="283">
        <f>C89</f>
        <v>105</v>
      </c>
      <c r="E134" s="305"/>
      <c r="G134" s="282"/>
      <c r="H134" s="62"/>
    </row>
    <row r="135" spans="2:8" ht="15.75">
      <c r="B135" s="61"/>
      <c r="E135" s="306"/>
      <c r="H135" s="62"/>
    </row>
    <row r="136" spans="1:8" ht="55.5" customHeight="1">
      <c r="A136" s="48" t="s">
        <v>67</v>
      </c>
      <c r="B136" s="19" t="s">
        <v>257</v>
      </c>
      <c r="E136" s="306"/>
      <c r="H136" s="71"/>
    </row>
    <row r="137" spans="1:8" ht="15.75">
      <c r="A137" s="83"/>
      <c r="B137" s="84"/>
      <c r="E137" s="306"/>
      <c r="H137" s="71"/>
    </row>
    <row r="138" spans="2:8" ht="15.75">
      <c r="B138" s="61" t="s">
        <v>25</v>
      </c>
      <c r="C138" s="62">
        <v>50</v>
      </c>
      <c r="E138" s="307"/>
      <c r="G138" s="282"/>
      <c r="H138" s="62"/>
    </row>
    <row r="139" spans="2:8" ht="15.75">
      <c r="B139" s="61"/>
      <c r="E139" s="306"/>
      <c r="H139" s="71"/>
    </row>
    <row r="140" spans="1:11" ht="25.5">
      <c r="A140" s="48" t="s">
        <v>63</v>
      </c>
      <c r="B140" s="84" t="s">
        <v>256</v>
      </c>
      <c r="E140" s="306"/>
      <c r="H140" s="71"/>
      <c r="K140" s="148"/>
    </row>
    <row r="141" spans="1:8" ht="15.75">
      <c r="A141" s="83"/>
      <c r="B141" s="84"/>
      <c r="E141" s="306"/>
      <c r="H141" s="71"/>
    </row>
    <row r="142" spans="2:8" ht="15.75">
      <c r="B142" s="61" t="s">
        <v>25</v>
      </c>
      <c r="C142" s="283">
        <f>6.16/0.05</f>
        <v>123.2</v>
      </c>
      <c r="E142" s="307"/>
      <c r="G142" s="282"/>
      <c r="H142" s="62"/>
    </row>
    <row r="143" spans="2:8" ht="15.75">
      <c r="B143" s="61"/>
      <c r="E143" s="306"/>
      <c r="H143" s="71"/>
    </row>
    <row r="144" spans="1:8" ht="116.25">
      <c r="A144" s="48" t="s">
        <v>57</v>
      </c>
      <c r="B144" s="61" t="s">
        <v>98</v>
      </c>
      <c r="E144" s="306"/>
      <c r="H144" s="71"/>
    </row>
    <row r="145" spans="2:8" ht="15.75">
      <c r="B145" s="61"/>
      <c r="E145" s="306"/>
      <c r="H145" s="71"/>
    </row>
    <row r="146" spans="2:8" ht="15.75">
      <c r="B146" s="61" t="s">
        <v>20</v>
      </c>
      <c r="C146" s="283">
        <f>(306.38)*1.3</f>
        <v>398.294</v>
      </c>
      <c r="E146" s="307"/>
      <c r="F146" s="289"/>
      <c r="G146" s="282"/>
      <c r="H146" s="62"/>
    </row>
    <row r="147" spans="2:8" ht="15.75">
      <c r="B147" s="61"/>
      <c r="E147" s="306"/>
      <c r="H147" s="71"/>
    </row>
    <row r="148" spans="2:8" ht="15.75">
      <c r="B148" s="61"/>
      <c r="C148" s="276" t="s">
        <v>176</v>
      </c>
      <c r="D148" s="272"/>
      <c r="E148" s="310" t="s">
        <v>177</v>
      </c>
      <c r="F148" s="272"/>
      <c r="G148" s="277" t="s">
        <v>170</v>
      </c>
      <c r="H148" s="71"/>
    </row>
    <row r="149" spans="1:8" ht="55.5" customHeight="1">
      <c r="A149" s="48" t="s">
        <v>64</v>
      </c>
      <c r="B149" s="61" t="s">
        <v>99</v>
      </c>
      <c r="E149" s="306"/>
      <c r="H149" s="71"/>
    </row>
    <row r="150" spans="2:8" ht="15.75">
      <c r="B150" s="61"/>
      <c r="E150" s="306"/>
      <c r="H150" s="71"/>
    </row>
    <row r="151" spans="2:8" ht="15.75">
      <c r="B151" s="61" t="s">
        <v>41</v>
      </c>
      <c r="C151" s="283">
        <v>2</v>
      </c>
      <c r="E151" s="307"/>
      <c r="G151" s="282"/>
      <c r="H151" s="62"/>
    </row>
    <row r="152" spans="2:8" ht="15.75">
      <c r="B152" s="61"/>
      <c r="E152" s="306"/>
      <c r="H152" s="71"/>
    </row>
    <row r="153" spans="1:17" s="74" customFormat="1" ht="63.75">
      <c r="A153" s="48" t="s">
        <v>65</v>
      </c>
      <c r="B153" s="61" t="s">
        <v>7</v>
      </c>
      <c r="C153" s="62"/>
      <c r="D153" s="62"/>
      <c r="E153" s="306"/>
      <c r="F153" s="62"/>
      <c r="G153" s="124"/>
      <c r="H153" s="71"/>
      <c r="I153" s="72"/>
      <c r="J153" s="73"/>
      <c r="M153" s="75"/>
      <c r="N153" s="75"/>
      <c r="O153" s="75"/>
      <c r="Q153" s="105"/>
    </row>
    <row r="154" spans="2:17" ht="15.75">
      <c r="B154" s="61"/>
      <c r="C154" s="69"/>
      <c r="D154" s="69"/>
      <c r="E154" s="308"/>
      <c r="F154" s="69"/>
      <c r="G154" s="128"/>
      <c r="H154" s="74"/>
      <c r="Q154" s="107"/>
    </row>
    <row r="155" spans="2:8" ht="15.75">
      <c r="B155" s="61" t="s">
        <v>39</v>
      </c>
      <c r="E155" s="306"/>
      <c r="G155" s="282"/>
      <c r="H155" s="62"/>
    </row>
    <row r="156" spans="2:8" ht="15.75">
      <c r="B156" s="61"/>
      <c r="E156" s="306"/>
      <c r="H156" s="71"/>
    </row>
    <row r="157" spans="1:17" s="9" customFormat="1" ht="15.75">
      <c r="A157" s="48"/>
      <c r="B157" s="70" t="s">
        <v>21</v>
      </c>
      <c r="C157" s="66"/>
      <c r="D157" s="66"/>
      <c r="E157" s="314"/>
      <c r="F157" s="66"/>
      <c r="G157" s="278"/>
      <c r="H157" s="58"/>
      <c r="I157" s="30"/>
      <c r="J157" s="26"/>
      <c r="M157" s="34"/>
      <c r="N157" s="34"/>
      <c r="O157" s="34"/>
      <c r="Q157" s="106"/>
    </row>
    <row r="158" spans="1:17" ht="15.75" customHeight="1">
      <c r="A158" s="56"/>
      <c r="B158" s="11"/>
      <c r="C158" s="66"/>
      <c r="D158" s="66"/>
      <c r="E158" s="314"/>
      <c r="F158" s="66"/>
      <c r="G158" s="123"/>
      <c r="Q158" s="106"/>
    </row>
    <row r="159" spans="1:17" s="152" customFormat="1" ht="15.75">
      <c r="A159" s="154" t="s">
        <v>42</v>
      </c>
      <c r="B159" s="155" t="s">
        <v>18</v>
      </c>
      <c r="C159" s="156"/>
      <c r="D159" s="98"/>
      <c r="E159" s="315"/>
      <c r="F159" s="98"/>
      <c r="G159" s="157"/>
      <c r="H159" s="98"/>
      <c r="I159" s="158"/>
      <c r="J159" s="159"/>
      <c r="M159" s="160"/>
      <c r="N159" s="160"/>
      <c r="O159" s="160"/>
      <c r="Q159" s="161"/>
    </row>
    <row r="160" spans="1:17" ht="15.75">
      <c r="A160" s="14"/>
      <c r="B160" s="11"/>
      <c r="C160" s="55"/>
      <c r="D160" s="9"/>
      <c r="E160" s="312"/>
      <c r="F160" s="9"/>
      <c r="G160" s="122"/>
      <c r="H160" s="9"/>
      <c r="Q160" s="114"/>
    </row>
    <row r="161" spans="1:8" ht="43.5" customHeight="1">
      <c r="A161" s="48" t="s">
        <v>114</v>
      </c>
      <c r="B161" s="85" t="s">
        <v>100</v>
      </c>
      <c r="E161" s="306"/>
      <c r="H161" s="71"/>
    </row>
    <row r="162" spans="2:8" ht="15.75">
      <c r="B162" s="61"/>
      <c r="E162" s="306"/>
      <c r="H162" s="71"/>
    </row>
    <row r="163" spans="2:8" ht="15.75">
      <c r="B163" s="61" t="s">
        <v>22</v>
      </c>
      <c r="C163" s="283">
        <v>133</v>
      </c>
      <c r="E163" s="316"/>
      <c r="G163" s="282"/>
      <c r="H163" s="62"/>
    </row>
    <row r="164" spans="2:8" ht="15.75">
      <c r="B164" s="61"/>
      <c r="C164" s="147"/>
      <c r="E164" s="306"/>
      <c r="H164" s="62"/>
    </row>
    <row r="165" spans="1:8" ht="97.5" customHeight="1">
      <c r="A165" s="48" t="s">
        <v>80</v>
      </c>
      <c r="B165" s="85" t="s">
        <v>101</v>
      </c>
      <c r="E165" s="306"/>
      <c r="H165" s="71"/>
    </row>
    <row r="166" spans="2:8" ht="15.75">
      <c r="B166" s="61"/>
      <c r="E166" s="306"/>
      <c r="H166" s="71"/>
    </row>
    <row r="167" spans="2:8" ht="15.75">
      <c r="B167" s="61" t="s">
        <v>22</v>
      </c>
      <c r="C167" s="283">
        <v>133</v>
      </c>
      <c r="E167" s="317"/>
      <c r="G167" s="282"/>
      <c r="H167" s="62"/>
    </row>
    <row r="168" spans="2:8" ht="15.75">
      <c r="B168" s="61"/>
      <c r="C168" s="76"/>
      <c r="E168" s="306"/>
      <c r="H168" s="71"/>
    </row>
    <row r="169" spans="1:15" ht="72" customHeight="1">
      <c r="A169" s="48" t="s">
        <v>60</v>
      </c>
      <c r="B169" s="61" t="s">
        <v>223</v>
      </c>
      <c r="E169" s="306"/>
      <c r="H169" s="71"/>
      <c r="I169" s="51"/>
      <c r="J169" s="51"/>
      <c r="M169" s="51"/>
      <c r="N169" s="51"/>
      <c r="O169" s="51"/>
    </row>
    <row r="170" spans="2:15" ht="15.75">
      <c r="B170" s="61"/>
      <c r="E170" s="306"/>
      <c r="H170" s="71"/>
      <c r="I170" s="51"/>
      <c r="J170" s="51"/>
      <c r="M170" s="51"/>
      <c r="N170" s="51"/>
      <c r="O170" s="51"/>
    </row>
    <row r="171" spans="2:15" ht="15.75">
      <c r="B171" s="61" t="s">
        <v>59</v>
      </c>
      <c r="C171" s="62">
        <v>4</v>
      </c>
      <c r="E171" s="305"/>
      <c r="G171" s="282"/>
      <c r="H171" s="62"/>
      <c r="I171" s="51"/>
      <c r="J171" s="51"/>
      <c r="M171" s="51"/>
      <c r="N171" s="51"/>
      <c r="O171" s="51"/>
    </row>
    <row r="172" spans="2:15" ht="15.75">
      <c r="B172" s="61"/>
      <c r="C172" s="276" t="s">
        <v>176</v>
      </c>
      <c r="D172" s="272"/>
      <c r="E172" s="310" t="s">
        <v>177</v>
      </c>
      <c r="F172" s="272"/>
      <c r="G172" s="277" t="s">
        <v>170</v>
      </c>
      <c r="H172" s="62"/>
      <c r="I172" s="51"/>
      <c r="J172" s="51"/>
      <c r="M172" s="51"/>
      <c r="N172" s="51"/>
      <c r="O172" s="51"/>
    </row>
    <row r="173" spans="1:17" s="146" customFormat="1" ht="102">
      <c r="A173" s="48" t="s">
        <v>103</v>
      </c>
      <c r="B173" s="12" t="s">
        <v>196</v>
      </c>
      <c r="C173" s="62"/>
      <c r="D173" s="62"/>
      <c r="E173" s="306"/>
      <c r="F173" s="62"/>
      <c r="G173" s="124"/>
      <c r="H173" s="162"/>
      <c r="K173" s="12"/>
      <c r="Q173" s="105"/>
    </row>
    <row r="174" spans="1:17" s="146" customFormat="1" ht="15.75">
      <c r="A174" s="48"/>
      <c r="B174" s="12"/>
      <c r="C174" s="62"/>
      <c r="D174" s="62"/>
      <c r="E174" s="306"/>
      <c r="F174" s="62"/>
      <c r="G174" s="124"/>
      <c r="H174" s="162"/>
      <c r="K174" s="12"/>
      <c r="Q174" s="105"/>
    </row>
    <row r="175" spans="1:17" s="146" customFormat="1" ht="15.75">
      <c r="A175" s="48"/>
      <c r="B175" s="61" t="s">
        <v>123</v>
      </c>
      <c r="C175" s="286">
        <v>7</v>
      </c>
      <c r="D175" s="62"/>
      <c r="E175" s="316"/>
      <c r="F175" s="62"/>
      <c r="G175" s="282"/>
      <c r="H175" s="62"/>
      <c r="Q175" s="118"/>
    </row>
    <row r="176" spans="1:17" s="146" customFormat="1" ht="15.75">
      <c r="A176" s="48"/>
      <c r="B176" s="61"/>
      <c r="C176" s="153"/>
      <c r="D176" s="62"/>
      <c r="E176" s="318"/>
      <c r="F176" s="62"/>
      <c r="G176" s="124"/>
      <c r="H176" s="62"/>
      <c r="Q176" s="118"/>
    </row>
    <row r="177" spans="1:17" s="146" customFormat="1" ht="165.75">
      <c r="A177" s="48" t="s">
        <v>81</v>
      </c>
      <c r="B177" s="12" t="s">
        <v>195</v>
      </c>
      <c r="C177" s="62"/>
      <c r="D177" s="62"/>
      <c r="E177" s="306"/>
      <c r="F177" s="62"/>
      <c r="G177" s="124"/>
      <c r="H177" s="162"/>
      <c r="K177" s="12"/>
      <c r="Q177" s="105"/>
    </row>
    <row r="178" spans="1:17" s="146" customFormat="1" ht="15.75">
      <c r="A178" s="48"/>
      <c r="B178" s="61"/>
      <c r="C178" s="62"/>
      <c r="D178" s="62"/>
      <c r="E178" s="306"/>
      <c r="F178" s="62"/>
      <c r="G178" s="124"/>
      <c r="H178" s="162"/>
      <c r="Q178" s="105"/>
    </row>
    <row r="179" spans="1:17" s="146" customFormat="1" ht="15.75">
      <c r="A179" s="48"/>
      <c r="B179" s="61" t="s">
        <v>123</v>
      </c>
      <c r="C179" s="286">
        <f>C175</f>
        <v>7</v>
      </c>
      <c r="D179" s="62"/>
      <c r="E179" s="316"/>
      <c r="F179" s="62"/>
      <c r="G179" s="282"/>
      <c r="H179" s="62"/>
      <c r="Q179" s="118"/>
    </row>
    <row r="180" spans="1:17" s="146" customFormat="1" ht="15.75">
      <c r="A180" s="48"/>
      <c r="B180" s="61"/>
      <c r="C180" s="153"/>
      <c r="D180" s="62"/>
      <c r="E180" s="318"/>
      <c r="F180" s="62"/>
      <c r="G180" s="124"/>
      <c r="H180" s="62"/>
      <c r="Q180" s="118"/>
    </row>
    <row r="181" spans="1:17" s="146" customFormat="1" ht="114.75">
      <c r="A181" s="48" t="s">
        <v>116</v>
      </c>
      <c r="B181" s="12" t="s">
        <v>208</v>
      </c>
      <c r="C181" s="62"/>
      <c r="D181" s="62"/>
      <c r="E181" s="306"/>
      <c r="F181" s="62"/>
      <c r="G181" s="124"/>
      <c r="H181" s="162"/>
      <c r="K181" s="12"/>
      <c r="Q181" s="105"/>
    </row>
    <row r="182" spans="1:17" s="146" customFormat="1" ht="15.75">
      <c r="A182" s="48"/>
      <c r="B182" s="12"/>
      <c r="C182" s="62"/>
      <c r="D182" s="62"/>
      <c r="E182" s="306"/>
      <c r="F182" s="62"/>
      <c r="G182" s="124"/>
      <c r="H182" s="162"/>
      <c r="K182" s="12"/>
      <c r="Q182" s="105"/>
    </row>
    <row r="183" spans="1:17" s="146" customFormat="1" ht="15.75">
      <c r="A183" s="48"/>
      <c r="B183" s="61" t="s">
        <v>124</v>
      </c>
      <c r="C183" s="153">
        <v>1</v>
      </c>
      <c r="D183" s="62"/>
      <c r="E183" s="316"/>
      <c r="F183" s="62"/>
      <c r="G183" s="282"/>
      <c r="H183" s="62"/>
      <c r="Q183" s="118"/>
    </row>
    <row r="184" spans="1:17" s="146" customFormat="1" ht="15.75">
      <c r="A184" s="48"/>
      <c r="B184" s="61"/>
      <c r="C184" s="153"/>
      <c r="D184" s="62"/>
      <c r="E184" s="318"/>
      <c r="F184" s="62"/>
      <c r="G184" s="124"/>
      <c r="H184" s="62"/>
      <c r="Q184" s="118"/>
    </row>
    <row r="185" spans="1:17" s="146" customFormat="1" ht="178.5">
      <c r="A185" s="48" t="s">
        <v>79</v>
      </c>
      <c r="B185" s="12" t="s">
        <v>209</v>
      </c>
      <c r="C185" s="62"/>
      <c r="D185" s="62"/>
      <c r="E185" s="306"/>
      <c r="F185" s="62"/>
      <c r="G185" s="124"/>
      <c r="H185" s="162"/>
      <c r="K185" s="12"/>
      <c r="Q185" s="105"/>
    </row>
    <row r="186" spans="1:17" s="146" customFormat="1" ht="15.75">
      <c r="A186" s="48"/>
      <c r="B186" s="61"/>
      <c r="C186" s="62"/>
      <c r="D186" s="62"/>
      <c r="E186" s="306"/>
      <c r="F186" s="62"/>
      <c r="G186" s="124"/>
      <c r="H186" s="162"/>
      <c r="Q186" s="105"/>
    </row>
    <row r="187" spans="1:17" s="146" customFormat="1" ht="15.75">
      <c r="A187" s="48"/>
      <c r="B187" s="61" t="s">
        <v>124</v>
      </c>
      <c r="C187" s="286">
        <f>C183</f>
        <v>1</v>
      </c>
      <c r="D187" s="62"/>
      <c r="E187" s="316"/>
      <c r="F187" s="62"/>
      <c r="G187" s="282"/>
      <c r="H187" s="62"/>
      <c r="Q187" s="118"/>
    </row>
    <row r="188" spans="1:17" s="7" customFormat="1" ht="15.75">
      <c r="A188" s="8"/>
      <c r="B188" s="12"/>
      <c r="C188" s="276" t="s">
        <v>176</v>
      </c>
      <c r="D188" s="272"/>
      <c r="E188" s="310" t="s">
        <v>177</v>
      </c>
      <c r="F188" s="272"/>
      <c r="G188" s="277" t="s">
        <v>170</v>
      </c>
      <c r="H188" s="5"/>
      <c r="Q188" s="112"/>
    </row>
    <row r="189" spans="1:17" s="7" customFormat="1" ht="191.25">
      <c r="A189" s="8" t="s">
        <v>111</v>
      </c>
      <c r="B189" s="163" t="s">
        <v>173</v>
      </c>
      <c r="C189" s="5"/>
      <c r="D189" s="5"/>
      <c r="E189" s="306"/>
      <c r="F189" s="5"/>
      <c r="G189" s="129"/>
      <c r="H189" s="18"/>
      <c r="K189" s="12"/>
      <c r="Q189" s="112"/>
    </row>
    <row r="190" spans="1:17" s="7" customFormat="1" ht="15.75">
      <c r="A190" s="8"/>
      <c r="B190" s="12"/>
      <c r="C190" s="5"/>
      <c r="D190" s="5"/>
      <c r="E190" s="306"/>
      <c r="F190" s="5"/>
      <c r="G190" s="129"/>
      <c r="H190" s="18"/>
      <c r="Q190" s="112"/>
    </row>
    <row r="191" spans="1:17" s="7" customFormat="1" ht="15.75">
      <c r="A191" s="8"/>
      <c r="B191" s="12" t="s">
        <v>23</v>
      </c>
      <c r="C191" s="287">
        <v>4</v>
      </c>
      <c r="D191" s="5"/>
      <c r="E191" s="307"/>
      <c r="F191" s="5"/>
      <c r="G191" s="288"/>
      <c r="H191" s="5"/>
      <c r="J191" s="149"/>
      <c r="Q191" s="112"/>
    </row>
    <row r="192" spans="2:15" ht="15.75">
      <c r="B192" s="61"/>
      <c r="E192" s="306"/>
      <c r="H192" s="71"/>
      <c r="I192" s="51"/>
      <c r="J192" s="51"/>
      <c r="M192" s="51"/>
      <c r="N192" s="51"/>
      <c r="O192" s="51"/>
    </row>
    <row r="193" spans="1:8" ht="40.5" customHeight="1">
      <c r="A193" s="48" t="s">
        <v>1</v>
      </c>
      <c r="B193" s="61" t="s">
        <v>106</v>
      </c>
      <c r="E193" s="306"/>
      <c r="H193" s="71"/>
    </row>
    <row r="194" spans="2:8" ht="15.75">
      <c r="B194" s="61"/>
      <c r="E194" s="306"/>
      <c r="H194" s="71"/>
    </row>
    <row r="195" spans="2:17" ht="15.75">
      <c r="B195" s="61" t="s">
        <v>23</v>
      </c>
      <c r="C195" s="283">
        <v>8</v>
      </c>
      <c r="E195" s="307"/>
      <c r="G195" s="282"/>
      <c r="H195" s="62"/>
      <c r="Q195" s="118"/>
    </row>
    <row r="196" spans="2:17" ht="15.75">
      <c r="B196" s="61"/>
      <c r="E196" s="306"/>
      <c r="H196" s="62"/>
      <c r="Q196" s="118"/>
    </row>
    <row r="197" spans="1:8" ht="30.75" customHeight="1">
      <c r="A197" s="48" t="s">
        <v>107</v>
      </c>
      <c r="B197" s="61" t="s">
        <v>105</v>
      </c>
      <c r="E197" s="306"/>
      <c r="H197" s="71"/>
    </row>
    <row r="198" spans="2:8" ht="15.75">
      <c r="B198" s="61"/>
      <c r="E198" s="306"/>
      <c r="H198" s="58"/>
    </row>
    <row r="199" spans="2:8" ht="15.75">
      <c r="B199" s="61" t="s">
        <v>22</v>
      </c>
      <c r="C199" s="283">
        <v>133</v>
      </c>
      <c r="E199" s="305"/>
      <c r="G199" s="282"/>
      <c r="H199" s="62"/>
    </row>
    <row r="200" spans="2:17" ht="15.75">
      <c r="B200" s="61"/>
      <c r="E200" s="306"/>
      <c r="H200" s="62"/>
      <c r="Q200" s="118"/>
    </row>
    <row r="201" spans="1:8" ht="42.75" customHeight="1">
      <c r="A201" s="48" t="s">
        <v>2</v>
      </c>
      <c r="B201" s="61" t="s">
        <v>104</v>
      </c>
      <c r="E201" s="306"/>
      <c r="H201" s="71"/>
    </row>
    <row r="202" spans="2:8" ht="15.75">
      <c r="B202" s="61"/>
      <c r="E202" s="306"/>
      <c r="H202" s="58"/>
    </row>
    <row r="203" spans="2:8" ht="15.75">
      <c r="B203" s="61" t="s">
        <v>22</v>
      </c>
      <c r="C203" s="283">
        <v>133</v>
      </c>
      <c r="E203" s="305"/>
      <c r="G203" s="282"/>
      <c r="H203" s="62"/>
    </row>
    <row r="204" spans="2:8" ht="15.75">
      <c r="B204" s="61"/>
      <c r="E204" s="319"/>
      <c r="H204" s="62"/>
    </row>
    <row r="205" spans="1:8" ht="22.5" customHeight="1">
      <c r="A205" s="48" t="s">
        <v>112</v>
      </c>
      <c r="B205" s="61" t="s">
        <v>108</v>
      </c>
      <c r="E205" s="306"/>
      <c r="H205" s="71"/>
    </row>
    <row r="206" spans="2:8" ht="15.75">
      <c r="B206" s="61"/>
      <c r="E206" s="306"/>
      <c r="H206" s="58"/>
    </row>
    <row r="207" spans="2:8" ht="15.75">
      <c r="B207" s="61" t="s">
        <v>22</v>
      </c>
      <c r="C207" s="283">
        <v>133</v>
      </c>
      <c r="E207" s="305"/>
      <c r="G207" s="282"/>
      <c r="H207" s="62"/>
    </row>
    <row r="208" spans="2:8" ht="15.75">
      <c r="B208" s="61"/>
      <c r="E208" s="306"/>
      <c r="H208" s="71"/>
    </row>
    <row r="209" spans="1:17" s="74" customFormat="1" ht="63.75">
      <c r="A209" s="48" t="s">
        <v>113</v>
      </c>
      <c r="B209" s="61" t="s">
        <v>9</v>
      </c>
      <c r="C209" s="62"/>
      <c r="D209" s="62"/>
      <c r="E209" s="306"/>
      <c r="F209" s="62"/>
      <c r="G209" s="124"/>
      <c r="H209" s="71"/>
      <c r="I209" s="72"/>
      <c r="J209" s="73"/>
      <c r="M209" s="75"/>
      <c r="N209" s="75"/>
      <c r="O209" s="75"/>
      <c r="Q209" s="105"/>
    </row>
    <row r="210" spans="2:17" ht="15.75">
      <c r="B210" s="61"/>
      <c r="C210" s="69"/>
      <c r="D210" s="69"/>
      <c r="E210" s="308"/>
      <c r="F210" s="69"/>
      <c r="G210" s="128"/>
      <c r="H210" s="74"/>
      <c r="Q210" s="107"/>
    </row>
    <row r="211" spans="2:11" ht="15.75">
      <c r="B211" s="61" t="s">
        <v>39</v>
      </c>
      <c r="E211" s="306"/>
      <c r="G211" s="282"/>
      <c r="H211" s="62"/>
      <c r="J211" s="124"/>
      <c r="K211" s="124"/>
    </row>
    <row r="212" spans="2:8" ht="15.75">
      <c r="B212" s="61"/>
      <c r="E212" s="306"/>
      <c r="H212" s="71"/>
    </row>
    <row r="213" spans="2:17" ht="15.75">
      <c r="B213" s="57" t="s">
        <v>24</v>
      </c>
      <c r="C213" s="66"/>
      <c r="D213" s="66"/>
      <c r="E213" s="314"/>
      <c r="F213" s="66"/>
      <c r="G213" s="278"/>
      <c r="Q213" s="106"/>
    </row>
    <row r="214" spans="2:17" ht="15.75">
      <c r="B214" s="57"/>
      <c r="C214" s="66"/>
      <c r="D214" s="66"/>
      <c r="E214" s="314"/>
      <c r="F214" s="66"/>
      <c r="G214" s="123"/>
      <c r="Q214" s="106"/>
    </row>
    <row r="215" spans="1:17" ht="15.75">
      <c r="A215" s="14" t="s">
        <v>0</v>
      </c>
      <c r="B215" s="11" t="s">
        <v>40</v>
      </c>
      <c r="C215" s="55"/>
      <c r="D215" s="9"/>
      <c r="E215" s="312"/>
      <c r="F215" s="9"/>
      <c r="G215" s="122"/>
      <c r="H215" s="62"/>
      <c r="Q215" s="114"/>
    </row>
    <row r="216" spans="3:8" ht="15.75">
      <c r="C216" s="276" t="s">
        <v>176</v>
      </c>
      <c r="D216" s="272"/>
      <c r="E216" s="310" t="s">
        <v>177</v>
      </c>
      <c r="F216" s="272"/>
      <c r="G216" s="277" t="s">
        <v>170</v>
      </c>
      <c r="H216" s="71"/>
    </row>
    <row r="217" spans="1:8" ht="51">
      <c r="A217" s="48" t="s">
        <v>3</v>
      </c>
      <c r="B217" s="63" t="s">
        <v>72</v>
      </c>
      <c r="E217" s="306"/>
      <c r="H217" s="71"/>
    </row>
    <row r="218" spans="5:8" ht="15.75">
      <c r="E218" s="306"/>
      <c r="H218" s="71"/>
    </row>
    <row r="219" spans="2:8" ht="15.75">
      <c r="B219" s="61" t="s">
        <v>23</v>
      </c>
      <c r="C219" s="283">
        <v>2</v>
      </c>
      <c r="E219" s="305"/>
      <c r="G219" s="282"/>
      <c r="H219" s="62"/>
    </row>
    <row r="220" ht="15.75">
      <c r="H220" s="71"/>
    </row>
    <row r="221" spans="1:17" ht="15.75">
      <c r="A221" s="56"/>
      <c r="B221" s="11" t="s">
        <v>44</v>
      </c>
      <c r="C221" s="66"/>
      <c r="D221" s="66"/>
      <c r="E221" s="137"/>
      <c r="F221" s="66"/>
      <c r="G221" s="278"/>
      <c r="Q221" s="106"/>
    </row>
    <row r="222" ht="15.75">
      <c r="H222" s="71"/>
    </row>
    <row r="223" ht="15.75">
      <c r="H223" s="71"/>
    </row>
  </sheetData>
  <sheetProtection selectLockedCells="1"/>
  <mergeCells count="2">
    <mergeCell ref="E23:G23"/>
    <mergeCell ref="E24:G24"/>
  </mergeCells>
  <conditionalFormatting sqref="C211:G213 C179:G187 C189:G207 C42:G66 C69:G93 C99:G118 G14:G18 C132:G147 C173:G175 C122:G130 C151:G171">
    <cfRule type="cellIs" priority="4" dxfId="35" operator="greaterThan" stopIfTrue="1">
      <formula>0</formula>
    </cfRule>
  </conditionalFormatting>
  <printOptions/>
  <pageMargins left="1.1811023622047245" right="0.15748031496062992" top="0.5905511811023623" bottom="0.5905511811023623" header="0.3937007874015748" footer="0.3937007874015748"/>
  <pageSetup firstPageNumber="1" useFirstPageNumber="1" horizontalDpi="600" verticalDpi="600" orientation="portrait" paperSize="9" r:id="rId1"/>
  <headerFooter alignWithMargins="0">
    <oddHeader>&amp;R&amp;"Arial,Navadno"&amp;9KANAL PV3
</oddHeader>
    <oddFooter>&amp;C&amp;"Arial,Navadno"&amp;10&amp;P</oddFooter>
  </headerFooter>
  <rowBreaks count="9" manualBreakCount="9">
    <brk id="34" max="6" man="1"/>
    <brk id="66" max="6" man="1"/>
    <brk id="94" max="6" man="1"/>
    <brk id="118" max="6" man="1"/>
    <brk id="130" max="6" man="1"/>
    <brk id="147" max="6" man="1"/>
    <brk id="171" max="6" man="1"/>
    <brk id="187" max="6" man="1"/>
    <brk id="213" max="6" man="1"/>
  </rowBreaks>
</worksheet>
</file>

<file path=xl/worksheets/sheet16.xml><?xml version="1.0" encoding="utf-8"?>
<worksheet xmlns="http://schemas.openxmlformats.org/spreadsheetml/2006/main" xmlns:r="http://schemas.openxmlformats.org/officeDocument/2006/relationships">
  <dimension ref="A1:Q194"/>
  <sheetViews>
    <sheetView view="pageBreakPreview" zoomScale="60" zoomScalePageLayoutView="0" workbookViewId="0" topLeftCell="A19">
      <selection activeCell="E41" sqref="E41:E186"/>
    </sheetView>
  </sheetViews>
  <sheetFormatPr defaultColWidth="8.69921875" defaultRowHeight="15.75"/>
  <cols>
    <col min="1" max="1" width="6.59765625" style="48" customWidth="1"/>
    <col min="2" max="2" width="27.3984375" style="63" customWidth="1"/>
    <col min="3" max="3" width="7.3984375" style="62" customWidth="1"/>
    <col min="4" max="4" width="1.203125" style="62" customWidth="1"/>
    <col min="5" max="5" width="11.19921875" style="136" customWidth="1"/>
    <col min="6" max="6" width="3.3984375" style="62" customWidth="1"/>
    <col min="7" max="7" width="14" style="124" customWidth="1"/>
    <col min="8" max="8" width="3.69921875" style="51" customWidth="1"/>
    <col min="9" max="9" width="14.796875" style="52" customWidth="1"/>
    <col min="10" max="10" width="8.69921875" style="53" customWidth="1"/>
    <col min="11" max="11" width="25.59765625" style="51" customWidth="1"/>
    <col min="12" max="12" width="15.59765625" style="51" customWidth="1"/>
    <col min="13" max="15" width="8.69921875" style="54" customWidth="1"/>
    <col min="16" max="16" width="8.69921875" style="51" customWidth="1"/>
    <col min="17" max="17" width="11.19921875" style="105" customWidth="1"/>
    <col min="18" max="16384" width="8.69921875" style="51" customWidth="1"/>
  </cols>
  <sheetData>
    <row r="1" spans="1:17" s="97" customFormat="1" ht="15.75" customHeight="1">
      <c r="A1" s="39"/>
      <c r="B1" s="40" t="s">
        <v>11</v>
      </c>
      <c r="C1" s="1" t="s">
        <v>129</v>
      </c>
      <c r="D1" s="38"/>
      <c r="E1" s="38"/>
      <c r="F1" s="2"/>
      <c r="G1" s="119"/>
      <c r="H1" s="96"/>
      <c r="Q1" s="113"/>
    </row>
    <row r="2" spans="1:17" s="97" customFormat="1" ht="15.75" customHeight="1">
      <c r="A2" s="39"/>
      <c r="B2" s="40"/>
      <c r="C2" s="1" t="s">
        <v>130</v>
      </c>
      <c r="D2" s="38"/>
      <c r="E2" s="38"/>
      <c r="F2" s="2"/>
      <c r="G2" s="119"/>
      <c r="H2" s="96"/>
      <c r="Q2" s="113"/>
    </row>
    <row r="3" spans="1:17" s="97" customFormat="1" ht="15.75" customHeight="1">
      <c r="A3" s="39"/>
      <c r="B3" s="40" t="s">
        <v>8</v>
      </c>
      <c r="C3" s="45" t="s">
        <v>224</v>
      </c>
      <c r="D3" s="38"/>
      <c r="E3" s="130"/>
      <c r="F3" s="2"/>
      <c r="G3" s="119"/>
      <c r="H3" s="96"/>
      <c r="Q3" s="113"/>
    </row>
    <row r="4" spans="1:17" s="97" customFormat="1" ht="15.75">
      <c r="A4" s="39"/>
      <c r="B4" s="40" t="s">
        <v>12</v>
      </c>
      <c r="C4" s="45" t="s">
        <v>217</v>
      </c>
      <c r="D4" s="46"/>
      <c r="E4" s="131"/>
      <c r="F4" s="46"/>
      <c r="G4" s="120"/>
      <c r="Q4" s="101"/>
    </row>
    <row r="5" spans="1:17" s="97" customFormat="1" ht="15.75">
      <c r="A5" s="39"/>
      <c r="B5" s="40" t="s">
        <v>13</v>
      </c>
      <c r="C5" s="1" t="s">
        <v>180</v>
      </c>
      <c r="D5" s="38"/>
      <c r="E5" s="130"/>
      <c r="F5" s="2"/>
      <c r="G5" s="120"/>
      <c r="Q5" s="113"/>
    </row>
    <row r="6" spans="1:17" s="43" customFormat="1" ht="15.75">
      <c r="A6" s="39"/>
      <c r="B6" s="40"/>
      <c r="C6" s="47" t="s">
        <v>181</v>
      </c>
      <c r="D6" s="46"/>
      <c r="E6" s="131"/>
      <c r="F6" s="46"/>
      <c r="G6" s="120"/>
      <c r="I6" s="41"/>
      <c r="J6" s="42"/>
      <c r="M6" s="44"/>
      <c r="N6" s="44"/>
      <c r="O6" s="44"/>
      <c r="Q6" s="101"/>
    </row>
    <row r="7" spans="1:17" s="43" customFormat="1" ht="15.75">
      <c r="A7" s="39"/>
      <c r="B7" s="40"/>
      <c r="C7" s="47"/>
      <c r="D7" s="46"/>
      <c r="E7" s="131"/>
      <c r="F7" s="46"/>
      <c r="G7" s="120"/>
      <c r="I7" s="41"/>
      <c r="J7" s="42"/>
      <c r="M7" s="44"/>
      <c r="N7" s="44"/>
      <c r="O7" s="44"/>
      <c r="Q7" s="101"/>
    </row>
    <row r="9" spans="1:17" ht="18">
      <c r="A9" s="48" t="s">
        <v>14</v>
      </c>
      <c r="B9" s="49" t="s">
        <v>52</v>
      </c>
      <c r="C9" s="50"/>
      <c r="D9" s="50"/>
      <c r="E9" s="132"/>
      <c r="F9" s="50"/>
      <c r="G9" s="121"/>
      <c r="Q9" s="102"/>
    </row>
    <row r="10" spans="2:17" ht="15.75">
      <c r="B10" s="50"/>
      <c r="C10" s="50"/>
      <c r="D10" s="50"/>
      <c r="E10" s="132"/>
      <c r="F10" s="50"/>
      <c r="G10" s="121"/>
      <c r="Q10" s="102"/>
    </row>
    <row r="12" spans="1:17" s="9" customFormat="1" ht="15.75">
      <c r="A12" s="10" t="s">
        <v>15</v>
      </c>
      <c r="B12" s="11" t="s">
        <v>16</v>
      </c>
      <c r="C12" s="55"/>
      <c r="E12" s="133"/>
      <c r="G12" s="122"/>
      <c r="I12" s="30"/>
      <c r="J12" s="26"/>
      <c r="M12" s="34"/>
      <c r="N12" s="34"/>
      <c r="O12" s="34"/>
      <c r="Q12" s="114"/>
    </row>
    <row r="13" spans="1:17" s="9" customFormat="1" ht="15.75">
      <c r="A13" s="10"/>
      <c r="B13" s="11"/>
      <c r="C13" s="55"/>
      <c r="E13" s="133"/>
      <c r="G13" s="122"/>
      <c r="I13" s="30"/>
      <c r="J13" s="26"/>
      <c r="M13" s="34"/>
      <c r="N13" s="34"/>
      <c r="O13" s="34"/>
      <c r="Q13" s="114"/>
    </row>
    <row r="14" spans="1:17" s="9" customFormat="1" ht="15.75">
      <c r="A14" s="56" t="s">
        <v>27</v>
      </c>
      <c r="B14" s="57" t="s">
        <v>26</v>
      </c>
      <c r="C14" s="58"/>
      <c r="D14" s="58"/>
      <c r="E14" s="134"/>
      <c r="F14" s="58"/>
      <c r="G14" s="278"/>
      <c r="H14" s="99"/>
      <c r="I14" s="30"/>
      <c r="J14" s="26"/>
      <c r="K14" s="145"/>
      <c r="M14" s="34"/>
      <c r="N14" s="34"/>
      <c r="O14" s="34"/>
      <c r="Q14" s="103"/>
    </row>
    <row r="15" spans="1:17" ht="15.75">
      <c r="A15" s="56" t="s">
        <v>32</v>
      </c>
      <c r="B15" s="57" t="s">
        <v>17</v>
      </c>
      <c r="C15" s="58"/>
      <c r="D15" s="58"/>
      <c r="E15" s="134"/>
      <c r="F15" s="58"/>
      <c r="G15" s="278"/>
      <c r="H15" s="99"/>
      <c r="K15" s="142"/>
      <c r="Q15" s="103"/>
    </row>
    <row r="16" spans="1:17" ht="15.75">
      <c r="A16" s="56" t="s">
        <v>42</v>
      </c>
      <c r="B16" s="57" t="s">
        <v>18</v>
      </c>
      <c r="C16" s="58"/>
      <c r="D16" s="58"/>
      <c r="E16" s="134"/>
      <c r="F16" s="58"/>
      <c r="G16" s="278"/>
      <c r="H16" s="99"/>
      <c r="K16" s="142"/>
      <c r="Q16" s="103"/>
    </row>
    <row r="17" spans="1:17" ht="15.75">
      <c r="A17" s="56"/>
      <c r="B17" s="57"/>
      <c r="C17" s="58"/>
      <c r="D17" s="58"/>
      <c r="E17" s="134"/>
      <c r="F17" s="58"/>
      <c r="G17" s="123"/>
      <c r="K17" s="142"/>
      <c r="Q17" s="103"/>
    </row>
    <row r="18" spans="1:17" ht="16.5" thickBot="1">
      <c r="A18" s="56"/>
      <c r="B18" s="59" t="s">
        <v>53</v>
      </c>
      <c r="C18" s="60"/>
      <c r="D18" s="60"/>
      <c r="E18" s="135"/>
      <c r="F18" s="60"/>
      <c r="G18" s="279"/>
      <c r="H18" s="99"/>
      <c r="K18" s="143"/>
      <c r="Q18" s="104"/>
    </row>
    <row r="22" spans="2:7" ht="15.75" customHeight="1">
      <c r="B22" s="151" t="s">
        <v>83</v>
      </c>
      <c r="E22" s="1249"/>
      <c r="F22" s="1249"/>
      <c r="G22" s="1249"/>
    </row>
    <row r="23" spans="2:7" ht="84.75" customHeight="1">
      <c r="B23" s="151" t="s">
        <v>86</v>
      </c>
      <c r="E23" s="1250"/>
      <c r="F23" s="1250"/>
      <c r="G23" s="1250"/>
    </row>
    <row r="24" ht="15.75">
      <c r="B24" s="151"/>
    </row>
    <row r="25" ht="15.75">
      <c r="B25" s="151" t="s">
        <v>84</v>
      </c>
    </row>
    <row r="26" ht="63.75">
      <c r="B26" s="151" t="s">
        <v>85</v>
      </c>
    </row>
    <row r="27" ht="15.75">
      <c r="B27" s="151"/>
    </row>
    <row r="28" ht="15.75">
      <c r="K28" s="63"/>
    </row>
    <row r="29" ht="15.75">
      <c r="K29" s="63"/>
    </row>
    <row r="30" ht="15.75">
      <c r="B30" s="151"/>
    </row>
    <row r="31" ht="15.75">
      <c r="B31" s="151"/>
    </row>
    <row r="33" ht="15.75">
      <c r="B33" s="63" t="s">
        <v>172</v>
      </c>
    </row>
    <row r="34" spans="1:17" s="9" customFormat="1" ht="15.75">
      <c r="A34" s="48"/>
      <c r="B34" s="63"/>
      <c r="C34" s="62"/>
      <c r="D34" s="62"/>
      <c r="E34" s="136"/>
      <c r="F34" s="62"/>
      <c r="G34" s="124"/>
      <c r="H34" s="51"/>
      <c r="I34" s="30"/>
      <c r="J34" s="26"/>
      <c r="M34" s="34"/>
      <c r="N34" s="34"/>
      <c r="O34" s="34"/>
      <c r="Q34" s="105"/>
    </row>
    <row r="35" spans="1:17" ht="15.75">
      <c r="A35" s="14" t="s">
        <v>19</v>
      </c>
      <c r="B35" s="11" t="s">
        <v>16</v>
      </c>
      <c r="C35" s="55"/>
      <c r="D35" s="9"/>
      <c r="E35" s="133"/>
      <c r="F35" s="9"/>
      <c r="G35" s="122"/>
      <c r="H35" s="9"/>
      <c r="Q35" s="114"/>
    </row>
    <row r="36" spans="1:17" s="9" customFormat="1" ht="15.75">
      <c r="A36" s="48"/>
      <c r="B36" s="65"/>
      <c r="C36" s="66"/>
      <c r="D36" s="66"/>
      <c r="E36" s="137"/>
      <c r="F36" s="66"/>
      <c r="G36" s="125"/>
      <c r="H36" s="51"/>
      <c r="I36" s="30"/>
      <c r="J36" s="26"/>
      <c r="M36" s="34"/>
      <c r="N36" s="34"/>
      <c r="O36" s="34"/>
      <c r="Q36" s="106"/>
    </row>
    <row r="37" spans="1:17" s="9" customFormat="1" ht="15.75">
      <c r="A37" s="14" t="s">
        <v>27</v>
      </c>
      <c r="B37" s="11" t="s">
        <v>26</v>
      </c>
      <c r="C37" s="55"/>
      <c r="E37" s="133"/>
      <c r="G37" s="122"/>
      <c r="I37" s="30"/>
      <c r="J37" s="26"/>
      <c r="M37" s="34"/>
      <c r="N37" s="34"/>
      <c r="O37" s="34"/>
      <c r="Q37" s="114"/>
    </row>
    <row r="38" spans="1:17" s="9" customFormat="1" ht="15.75">
      <c r="A38" s="10"/>
      <c r="B38" s="11"/>
      <c r="C38" s="276" t="s">
        <v>176</v>
      </c>
      <c r="D38" s="272"/>
      <c r="E38" s="277" t="s">
        <v>177</v>
      </c>
      <c r="F38" s="272"/>
      <c r="G38" s="277" t="s">
        <v>170</v>
      </c>
      <c r="I38" s="30"/>
      <c r="J38" s="26"/>
      <c r="M38" s="34"/>
      <c r="N38" s="34"/>
      <c r="O38" s="34"/>
      <c r="Q38" s="114"/>
    </row>
    <row r="39" spans="1:17" s="20" customFormat="1" ht="39">
      <c r="A39" s="15" t="s">
        <v>28</v>
      </c>
      <c r="B39" s="16" t="s">
        <v>145</v>
      </c>
      <c r="C39" s="55"/>
      <c r="D39" s="9"/>
      <c r="E39" s="133"/>
      <c r="F39" s="9"/>
      <c r="G39" s="122"/>
      <c r="H39" s="9"/>
      <c r="I39" s="31"/>
      <c r="J39" s="27"/>
      <c r="M39" s="35"/>
      <c r="N39" s="35"/>
      <c r="O39" s="35"/>
      <c r="Q39" s="114"/>
    </row>
    <row r="40" spans="1:17" s="9" customFormat="1" ht="15.75">
      <c r="A40" s="21"/>
      <c r="B40" s="16"/>
      <c r="C40" s="67"/>
      <c r="D40" s="20"/>
      <c r="E40" s="138"/>
      <c r="F40" s="20"/>
      <c r="G40" s="126"/>
      <c r="H40" s="20"/>
      <c r="I40" s="30"/>
      <c r="J40" s="26"/>
      <c r="M40" s="34"/>
      <c r="N40" s="34"/>
      <c r="O40" s="34"/>
      <c r="Q40" s="115"/>
    </row>
    <row r="41" spans="1:17" s="9" customFormat="1" ht="15.75">
      <c r="A41" s="10"/>
      <c r="B41" s="61" t="s">
        <v>22</v>
      </c>
      <c r="C41" s="283">
        <v>57</v>
      </c>
      <c r="D41" s="62"/>
      <c r="E41" s="305"/>
      <c r="F41" s="100"/>
      <c r="G41" s="282"/>
      <c r="H41" s="100"/>
      <c r="I41" s="30"/>
      <c r="J41" s="26"/>
      <c r="M41" s="34"/>
      <c r="N41" s="34"/>
      <c r="O41" s="34"/>
      <c r="Q41" s="105"/>
    </row>
    <row r="42" spans="1:17" s="9" customFormat="1" ht="15.75">
      <c r="A42" s="10"/>
      <c r="B42" s="61"/>
      <c r="C42" s="62"/>
      <c r="D42" s="62"/>
      <c r="E42" s="306"/>
      <c r="F42" s="62"/>
      <c r="G42" s="124"/>
      <c r="H42" s="62"/>
      <c r="I42" s="30"/>
      <c r="J42" s="26"/>
      <c r="M42" s="34"/>
      <c r="N42" s="34"/>
      <c r="O42" s="34"/>
      <c r="Q42" s="105"/>
    </row>
    <row r="43" spans="1:17" s="22" customFormat="1" ht="57.75" customHeight="1">
      <c r="A43" s="15" t="s">
        <v>56</v>
      </c>
      <c r="B43" s="61" t="s">
        <v>68</v>
      </c>
      <c r="C43" s="62"/>
      <c r="D43" s="62"/>
      <c r="E43" s="306"/>
      <c r="F43" s="62"/>
      <c r="G43" s="124"/>
      <c r="H43" s="9"/>
      <c r="I43" s="32"/>
      <c r="J43" s="28"/>
      <c r="M43" s="36"/>
      <c r="N43" s="36"/>
      <c r="O43" s="36"/>
      <c r="Q43" s="105"/>
    </row>
    <row r="44" spans="1:17" s="9" customFormat="1" ht="15.75">
      <c r="A44" s="23"/>
      <c r="B44" s="61"/>
      <c r="C44" s="69"/>
      <c r="D44" s="69"/>
      <c r="E44" s="306"/>
      <c r="F44" s="69"/>
      <c r="G44" s="128"/>
      <c r="H44" s="22"/>
      <c r="I44" s="30"/>
      <c r="J44" s="26"/>
      <c r="M44" s="34"/>
      <c r="N44" s="34"/>
      <c r="O44" s="34"/>
      <c r="Q44" s="107"/>
    </row>
    <row r="45" spans="1:17" s="9" customFormat="1" ht="15.75">
      <c r="A45" s="10"/>
      <c r="B45" s="61" t="s">
        <v>23</v>
      </c>
      <c r="C45" s="283">
        <f>INT(C41/20)+1</f>
        <v>3</v>
      </c>
      <c r="D45" s="62"/>
      <c r="E45" s="307"/>
      <c r="F45" s="100"/>
      <c r="G45" s="282"/>
      <c r="H45" s="100"/>
      <c r="I45" s="30"/>
      <c r="J45" s="26"/>
      <c r="M45" s="34"/>
      <c r="N45" s="34"/>
      <c r="O45" s="34"/>
      <c r="Q45" s="105"/>
    </row>
    <row r="46" spans="1:17" s="9" customFormat="1" ht="15.75">
      <c r="A46" s="10"/>
      <c r="B46" s="61"/>
      <c r="C46" s="62"/>
      <c r="D46" s="62"/>
      <c r="E46" s="306"/>
      <c r="F46" s="62"/>
      <c r="G46" s="124"/>
      <c r="H46" s="62"/>
      <c r="I46" s="30"/>
      <c r="J46" s="26"/>
      <c r="M46" s="34"/>
      <c r="N46" s="34"/>
      <c r="O46" s="34"/>
      <c r="Q46" s="105"/>
    </row>
    <row r="47" spans="1:17" s="9" customFormat="1" ht="38.25">
      <c r="A47" s="15" t="s">
        <v>5</v>
      </c>
      <c r="B47" s="61" t="s">
        <v>6</v>
      </c>
      <c r="C47" s="62"/>
      <c r="D47" s="62"/>
      <c r="E47" s="306"/>
      <c r="F47" s="62"/>
      <c r="G47" s="124"/>
      <c r="I47" s="30"/>
      <c r="J47" s="26"/>
      <c r="M47" s="34"/>
      <c r="N47" s="34"/>
      <c r="O47" s="34"/>
      <c r="Q47" s="105"/>
    </row>
    <row r="48" spans="1:17" s="9" customFormat="1" ht="15.75">
      <c r="A48" s="23"/>
      <c r="B48" s="61"/>
      <c r="C48" s="69"/>
      <c r="D48" s="69"/>
      <c r="E48" s="308"/>
      <c r="F48" s="69"/>
      <c r="G48" s="128"/>
      <c r="H48" s="22"/>
      <c r="I48" s="30"/>
      <c r="J48" s="26"/>
      <c r="M48" s="34"/>
      <c r="N48" s="34"/>
      <c r="O48" s="34"/>
      <c r="Q48" s="107"/>
    </row>
    <row r="49" spans="1:17" s="9" customFormat="1" ht="15.75">
      <c r="A49" s="10"/>
      <c r="B49" s="61" t="s">
        <v>29</v>
      </c>
      <c r="C49" s="283">
        <v>1</v>
      </c>
      <c r="D49" s="62"/>
      <c r="E49" s="307"/>
      <c r="F49" s="100"/>
      <c r="G49" s="282"/>
      <c r="H49" s="100"/>
      <c r="I49" s="30"/>
      <c r="J49" s="26"/>
      <c r="M49" s="34"/>
      <c r="N49" s="34"/>
      <c r="O49" s="34"/>
      <c r="Q49" s="105"/>
    </row>
    <row r="50" spans="1:17" s="9" customFormat="1" ht="15.75">
      <c r="A50" s="10"/>
      <c r="B50" s="61"/>
      <c r="C50" s="62"/>
      <c r="D50" s="62"/>
      <c r="E50" s="306"/>
      <c r="F50" s="62"/>
      <c r="G50" s="124"/>
      <c r="H50" s="62"/>
      <c r="I50" s="30"/>
      <c r="J50" s="26"/>
      <c r="M50" s="34"/>
      <c r="N50" s="34"/>
      <c r="O50" s="34"/>
      <c r="Q50" s="105"/>
    </row>
    <row r="51" spans="1:17" s="22" customFormat="1" ht="48" customHeight="1">
      <c r="A51" s="15" t="s">
        <v>75</v>
      </c>
      <c r="B51" s="61" t="s">
        <v>142</v>
      </c>
      <c r="C51" s="62"/>
      <c r="D51" s="62"/>
      <c r="E51" s="306"/>
      <c r="F51" s="62"/>
      <c r="G51" s="124"/>
      <c r="H51" s="9"/>
      <c r="I51" s="32"/>
      <c r="J51" s="28"/>
      <c r="M51" s="36"/>
      <c r="N51" s="36"/>
      <c r="O51" s="36"/>
      <c r="Q51" s="105"/>
    </row>
    <row r="52" spans="1:17" s="9" customFormat="1" ht="15.75">
      <c r="A52" s="23"/>
      <c r="B52" s="61"/>
      <c r="C52" s="69"/>
      <c r="D52" s="69"/>
      <c r="E52" s="308"/>
      <c r="F52" s="69"/>
      <c r="G52" s="128"/>
      <c r="H52" s="22"/>
      <c r="I52" s="30"/>
      <c r="J52" s="26"/>
      <c r="M52" s="34"/>
      <c r="N52" s="34"/>
      <c r="O52" s="34"/>
      <c r="Q52" s="107"/>
    </row>
    <row r="53" spans="1:17" s="9" customFormat="1" ht="15.75">
      <c r="A53" s="10"/>
      <c r="B53" s="61" t="s">
        <v>23</v>
      </c>
      <c r="C53" s="283">
        <v>1</v>
      </c>
      <c r="D53" s="62"/>
      <c r="E53" s="307"/>
      <c r="F53" s="100"/>
      <c r="G53" s="282"/>
      <c r="H53" s="100"/>
      <c r="I53" s="30"/>
      <c r="J53" s="26"/>
      <c r="M53" s="34"/>
      <c r="N53" s="34"/>
      <c r="O53" s="34"/>
      <c r="Q53" s="105"/>
    </row>
    <row r="54" spans="1:17" s="9" customFormat="1" ht="15.75">
      <c r="A54" s="10"/>
      <c r="B54" s="61"/>
      <c r="C54" s="62"/>
      <c r="D54" s="62"/>
      <c r="E54" s="306"/>
      <c r="F54" s="100"/>
      <c r="G54" s="124"/>
      <c r="H54" s="100"/>
      <c r="I54" s="30"/>
      <c r="J54" s="26"/>
      <c r="M54" s="34"/>
      <c r="N54" s="34"/>
      <c r="O54" s="34"/>
      <c r="Q54" s="105"/>
    </row>
    <row r="55" spans="1:17" s="22" customFormat="1" ht="34.5" customHeight="1">
      <c r="A55" s="15" t="s">
        <v>143</v>
      </c>
      <c r="B55" s="61" t="s">
        <v>144</v>
      </c>
      <c r="C55" s="62"/>
      <c r="D55" s="62"/>
      <c r="E55" s="306"/>
      <c r="F55" s="62"/>
      <c r="G55" s="124"/>
      <c r="H55" s="9"/>
      <c r="I55" s="32"/>
      <c r="J55" s="28"/>
      <c r="M55" s="36"/>
      <c r="N55" s="36"/>
      <c r="O55" s="36"/>
      <c r="Q55" s="105"/>
    </row>
    <row r="56" spans="1:17" s="9" customFormat="1" ht="15.75">
      <c r="A56" s="23"/>
      <c r="B56" s="61"/>
      <c r="C56" s="69"/>
      <c r="D56" s="69"/>
      <c r="E56" s="308"/>
      <c r="F56" s="69"/>
      <c r="G56" s="128"/>
      <c r="H56" s="22"/>
      <c r="I56" s="30"/>
      <c r="J56" s="26"/>
      <c r="M56" s="34"/>
      <c r="N56" s="34"/>
      <c r="O56" s="34"/>
      <c r="Q56" s="107"/>
    </row>
    <row r="57" spans="1:17" s="9" customFormat="1" ht="15.75">
      <c r="A57" s="10"/>
      <c r="B57" s="61" t="s">
        <v>71</v>
      </c>
      <c r="C57" s="283">
        <v>57</v>
      </c>
      <c r="D57" s="62"/>
      <c r="E57" s="307"/>
      <c r="F57" s="100"/>
      <c r="G57" s="282"/>
      <c r="H57" s="100"/>
      <c r="I57" s="30"/>
      <c r="J57" s="26"/>
      <c r="M57" s="34"/>
      <c r="N57" s="34"/>
      <c r="O57" s="34"/>
      <c r="Q57" s="105"/>
    </row>
    <row r="58" spans="1:17" s="9" customFormat="1" ht="15.75">
      <c r="A58" s="10"/>
      <c r="B58" s="61"/>
      <c r="C58" s="276" t="s">
        <v>176</v>
      </c>
      <c r="D58" s="272"/>
      <c r="E58" s="310" t="s">
        <v>177</v>
      </c>
      <c r="F58" s="272"/>
      <c r="G58" s="284" t="s">
        <v>170</v>
      </c>
      <c r="H58" s="62"/>
      <c r="I58" s="30"/>
      <c r="J58" s="26"/>
      <c r="M58" s="34"/>
      <c r="N58" s="34"/>
      <c r="O58" s="34"/>
      <c r="Q58" s="105"/>
    </row>
    <row r="59" spans="1:17" s="9" customFormat="1" ht="86.25" customHeight="1">
      <c r="A59" s="15" t="s">
        <v>54</v>
      </c>
      <c r="B59" s="61" t="s">
        <v>225</v>
      </c>
      <c r="C59" s="62"/>
      <c r="D59" s="62"/>
      <c r="E59" s="306"/>
      <c r="F59" s="62"/>
      <c r="G59" s="124"/>
      <c r="I59" s="30"/>
      <c r="J59" s="26"/>
      <c r="M59" s="34"/>
      <c r="N59" s="34"/>
      <c r="O59" s="34"/>
      <c r="Q59" s="105"/>
    </row>
    <row r="60" spans="1:17" s="9" customFormat="1" ht="44.25" customHeight="1">
      <c r="A60" s="10"/>
      <c r="B60" s="61" t="s">
        <v>119</v>
      </c>
      <c r="C60" s="283">
        <v>1</v>
      </c>
      <c r="D60" s="62"/>
      <c r="E60" s="307"/>
      <c r="F60" s="100"/>
      <c r="G60" s="282"/>
      <c r="H60" s="100"/>
      <c r="I60" s="30"/>
      <c r="J60" s="26"/>
      <c r="M60" s="34"/>
      <c r="N60" s="34"/>
      <c r="O60" s="34"/>
      <c r="Q60" s="105"/>
    </row>
    <row r="61" spans="1:17" s="9" customFormat="1" ht="15.75" customHeight="1">
      <c r="A61" s="10"/>
      <c r="B61" s="61"/>
      <c r="C61" s="62"/>
      <c r="D61" s="62"/>
      <c r="E61" s="306"/>
      <c r="F61" s="62"/>
      <c r="G61" s="124"/>
      <c r="I61" s="30"/>
      <c r="J61" s="26"/>
      <c r="M61" s="34"/>
      <c r="N61" s="34"/>
      <c r="O61" s="34"/>
      <c r="Q61" s="105"/>
    </row>
    <row r="62" spans="1:17" s="9" customFormat="1" ht="15.75" customHeight="1">
      <c r="A62" s="15" t="s">
        <v>61</v>
      </c>
      <c r="B62" s="90" t="s">
        <v>62</v>
      </c>
      <c r="C62" s="62"/>
      <c r="D62" s="62"/>
      <c r="E62" s="306"/>
      <c r="F62" s="62"/>
      <c r="G62" s="124"/>
      <c r="I62" s="30"/>
      <c r="J62" s="26"/>
      <c r="M62" s="34"/>
      <c r="N62" s="34"/>
      <c r="O62" s="34"/>
      <c r="Q62" s="105"/>
    </row>
    <row r="63" spans="1:17" s="9" customFormat="1" ht="15.75" customHeight="1">
      <c r="A63" s="23"/>
      <c r="B63" s="90"/>
      <c r="C63" s="69"/>
      <c r="D63" s="69"/>
      <c r="E63" s="308"/>
      <c r="F63" s="69"/>
      <c r="G63" s="128"/>
      <c r="H63" s="22"/>
      <c r="I63" s="30"/>
      <c r="J63" s="26"/>
      <c r="M63" s="34"/>
      <c r="N63" s="34"/>
      <c r="O63" s="34"/>
      <c r="Q63" s="107"/>
    </row>
    <row r="64" spans="1:17" s="9" customFormat="1" ht="15.75" customHeight="1">
      <c r="A64" s="10"/>
      <c r="B64" s="90" t="s">
        <v>41</v>
      </c>
      <c r="C64" s="283">
        <v>1.5</v>
      </c>
      <c r="D64" s="62"/>
      <c r="E64" s="307"/>
      <c r="F64" s="100"/>
      <c r="G64" s="282"/>
      <c r="H64" s="100"/>
      <c r="I64" s="30"/>
      <c r="J64" s="26"/>
      <c r="M64" s="34"/>
      <c r="N64" s="34"/>
      <c r="O64" s="34"/>
      <c r="Q64" s="105"/>
    </row>
    <row r="65" spans="1:17" s="9" customFormat="1" ht="15.75" customHeight="1">
      <c r="A65" s="10"/>
      <c r="B65" s="61"/>
      <c r="C65" s="62"/>
      <c r="D65" s="62"/>
      <c r="E65" s="306"/>
      <c r="F65" s="62"/>
      <c r="G65" s="124"/>
      <c r="H65" s="62"/>
      <c r="I65" s="30"/>
      <c r="J65" s="26"/>
      <c r="M65" s="34"/>
      <c r="N65" s="34"/>
      <c r="O65" s="34"/>
      <c r="Q65" s="105"/>
    </row>
    <row r="66" spans="1:17" s="9" customFormat="1" ht="89.25" customHeight="1">
      <c r="A66" s="15" t="s">
        <v>73</v>
      </c>
      <c r="B66" s="61" t="s">
        <v>141</v>
      </c>
      <c r="C66" s="62"/>
      <c r="D66" s="62"/>
      <c r="E66" s="306"/>
      <c r="F66" s="62"/>
      <c r="G66" s="124"/>
      <c r="I66" s="30"/>
      <c r="J66" s="26"/>
      <c r="M66" s="34"/>
      <c r="N66" s="34"/>
      <c r="O66" s="34"/>
      <c r="Q66" s="105"/>
    </row>
    <row r="67" spans="1:17" s="9" customFormat="1" ht="15.75" customHeight="1">
      <c r="A67" s="23"/>
      <c r="B67" s="61"/>
      <c r="C67" s="69"/>
      <c r="D67" s="69"/>
      <c r="E67" s="308"/>
      <c r="F67" s="69"/>
      <c r="G67" s="128"/>
      <c r="H67" s="22"/>
      <c r="I67" s="30"/>
      <c r="J67" s="26"/>
      <c r="M67" s="34"/>
      <c r="N67" s="34"/>
      <c r="O67" s="34"/>
      <c r="Q67" s="107"/>
    </row>
    <row r="68" spans="1:17" s="9" customFormat="1" ht="15.75" customHeight="1">
      <c r="A68" s="10"/>
      <c r="B68" s="61" t="s">
        <v>23</v>
      </c>
      <c r="C68" s="283">
        <v>1</v>
      </c>
      <c r="D68" s="62"/>
      <c r="E68" s="307"/>
      <c r="F68" s="100"/>
      <c r="G68" s="282"/>
      <c r="H68" s="100"/>
      <c r="I68" s="30"/>
      <c r="J68" s="26"/>
      <c r="M68" s="34"/>
      <c r="N68" s="34"/>
      <c r="O68" s="34"/>
      <c r="Q68" s="105"/>
    </row>
    <row r="69" spans="1:17" s="9" customFormat="1" ht="15.75" customHeight="1">
      <c r="A69" s="10"/>
      <c r="B69" s="61"/>
      <c r="C69" s="62"/>
      <c r="D69" s="62"/>
      <c r="E69" s="306"/>
      <c r="F69" s="62"/>
      <c r="G69" s="124"/>
      <c r="H69" s="62"/>
      <c r="I69" s="30"/>
      <c r="J69" s="26"/>
      <c r="M69" s="34"/>
      <c r="N69" s="34"/>
      <c r="O69" s="34"/>
      <c r="Q69" s="105"/>
    </row>
    <row r="70" spans="1:17" s="9" customFormat="1" ht="33.75" customHeight="1">
      <c r="A70" s="15" t="s">
        <v>74</v>
      </c>
      <c r="B70" s="61" t="s">
        <v>10</v>
      </c>
      <c r="C70" s="62"/>
      <c r="D70" s="62"/>
      <c r="E70" s="306"/>
      <c r="F70" s="62"/>
      <c r="G70" s="124"/>
      <c r="I70" s="30"/>
      <c r="J70" s="26"/>
      <c r="M70" s="34"/>
      <c r="N70" s="34"/>
      <c r="O70" s="34"/>
      <c r="Q70" s="105"/>
    </row>
    <row r="71" spans="1:17" s="9" customFormat="1" ht="15.75" customHeight="1">
      <c r="A71" s="23"/>
      <c r="B71" s="61"/>
      <c r="C71" s="69"/>
      <c r="D71" s="69"/>
      <c r="E71" s="308"/>
      <c r="F71" s="69"/>
      <c r="G71" s="128"/>
      <c r="H71" s="22"/>
      <c r="I71" s="30"/>
      <c r="J71" s="26"/>
      <c r="M71" s="34"/>
      <c r="N71" s="34"/>
      <c r="O71" s="34"/>
      <c r="Q71" s="107"/>
    </row>
    <row r="72" spans="1:17" s="9" customFormat="1" ht="15.75" customHeight="1">
      <c r="A72" s="10"/>
      <c r="B72" s="61" t="s">
        <v>23</v>
      </c>
      <c r="C72" s="283">
        <v>1</v>
      </c>
      <c r="D72" s="62"/>
      <c r="E72" s="307"/>
      <c r="F72" s="100"/>
      <c r="G72" s="282"/>
      <c r="H72" s="100"/>
      <c r="I72" s="30"/>
      <c r="J72" s="26"/>
      <c r="M72" s="34"/>
      <c r="N72" s="34"/>
      <c r="O72" s="34"/>
      <c r="Q72" s="105"/>
    </row>
    <row r="73" spans="1:17" s="9" customFormat="1" ht="15.75" customHeight="1">
      <c r="A73" s="10"/>
      <c r="B73" s="61"/>
      <c r="C73" s="62"/>
      <c r="D73" s="62"/>
      <c r="E73" s="306"/>
      <c r="F73" s="62"/>
      <c r="G73" s="124"/>
      <c r="I73" s="30"/>
      <c r="J73" s="26"/>
      <c r="M73" s="34"/>
      <c r="N73" s="34"/>
      <c r="O73" s="34"/>
      <c r="Q73" s="105"/>
    </row>
    <row r="74" spans="1:17" s="9" customFormat="1" ht="31.5">
      <c r="A74" s="14"/>
      <c r="B74" s="70" t="s">
        <v>43</v>
      </c>
      <c r="C74" s="58"/>
      <c r="D74" s="58"/>
      <c r="E74" s="311"/>
      <c r="F74" s="58"/>
      <c r="G74" s="278"/>
      <c r="H74" s="58"/>
      <c r="I74" s="144"/>
      <c r="J74" s="26"/>
      <c r="M74" s="34"/>
      <c r="N74" s="34"/>
      <c r="O74" s="34"/>
      <c r="Q74" s="103"/>
    </row>
    <row r="75" spans="1:17" s="9" customFormat="1" ht="15.75">
      <c r="A75" s="14"/>
      <c r="B75" s="70"/>
      <c r="C75" s="58"/>
      <c r="D75" s="58"/>
      <c r="E75" s="311"/>
      <c r="F75" s="58"/>
      <c r="G75" s="123"/>
      <c r="H75" s="58"/>
      <c r="I75" s="30"/>
      <c r="J75" s="26"/>
      <c r="M75" s="34"/>
      <c r="N75" s="34"/>
      <c r="O75" s="34"/>
      <c r="Q75" s="103"/>
    </row>
    <row r="76" spans="1:17" s="9" customFormat="1" ht="15.75">
      <c r="A76" s="14" t="s">
        <v>32</v>
      </c>
      <c r="B76" s="11" t="s">
        <v>17</v>
      </c>
      <c r="C76" s="55"/>
      <c r="E76" s="312"/>
      <c r="G76" s="122"/>
      <c r="I76" s="30"/>
      <c r="J76" s="26"/>
      <c r="M76" s="34"/>
      <c r="N76" s="34"/>
      <c r="O76" s="34"/>
      <c r="Q76" s="114"/>
    </row>
    <row r="77" spans="1:17" s="9" customFormat="1" ht="15.75">
      <c r="A77" s="14"/>
      <c r="B77" s="11"/>
      <c r="C77" s="55"/>
      <c r="E77" s="312"/>
      <c r="G77" s="122"/>
      <c r="I77" s="30"/>
      <c r="J77" s="26"/>
      <c r="M77" s="34"/>
      <c r="N77" s="34"/>
      <c r="O77" s="34"/>
      <c r="Q77" s="114"/>
    </row>
    <row r="78" spans="1:17" s="74" customFormat="1" ht="64.5" customHeight="1">
      <c r="A78" s="15" t="s">
        <v>33</v>
      </c>
      <c r="B78" s="61" t="s">
        <v>140</v>
      </c>
      <c r="C78" s="62"/>
      <c r="D78" s="62"/>
      <c r="E78" s="306"/>
      <c r="F78" s="62"/>
      <c r="G78" s="124"/>
      <c r="H78" s="71"/>
      <c r="I78" s="72"/>
      <c r="J78" s="73"/>
      <c r="M78" s="75"/>
      <c r="N78" s="75"/>
      <c r="O78" s="75"/>
      <c r="Q78" s="105"/>
    </row>
    <row r="79" spans="1:17" ht="15.75">
      <c r="A79" s="21"/>
      <c r="B79" s="61"/>
      <c r="C79" s="69"/>
      <c r="D79" s="69"/>
      <c r="E79" s="308"/>
      <c r="F79" s="69"/>
      <c r="G79" s="128"/>
      <c r="H79" s="74"/>
      <c r="Q79" s="107"/>
    </row>
    <row r="80" spans="2:8" ht="15.75">
      <c r="B80" s="61" t="s">
        <v>20</v>
      </c>
      <c r="C80" s="283">
        <v>16.3</v>
      </c>
      <c r="E80" s="305"/>
      <c r="F80" s="100"/>
      <c r="G80" s="282"/>
      <c r="H80" s="100"/>
    </row>
    <row r="81" spans="2:8" ht="15.75">
      <c r="B81" s="61"/>
      <c r="E81" s="306"/>
      <c r="H81" s="71"/>
    </row>
    <row r="82" spans="1:10" ht="69" customHeight="1">
      <c r="A82" s="48" t="s">
        <v>34</v>
      </c>
      <c r="B82" s="61" t="s">
        <v>139</v>
      </c>
      <c r="E82" s="306"/>
      <c r="H82" s="71"/>
      <c r="J82" s="61"/>
    </row>
    <row r="83" spans="2:8" ht="15.75">
      <c r="B83" s="61"/>
      <c r="E83" s="306"/>
      <c r="H83" s="71"/>
    </row>
    <row r="84" spans="2:8" ht="15.75">
      <c r="B84" s="61" t="s">
        <v>25</v>
      </c>
      <c r="C84" s="283">
        <f>0.36/0.09</f>
        <v>4</v>
      </c>
      <c r="E84" s="307"/>
      <c r="F84" s="100"/>
      <c r="G84" s="282"/>
      <c r="H84" s="100"/>
    </row>
    <row r="85" spans="2:8" ht="15.75">
      <c r="B85" s="61"/>
      <c r="E85" s="306"/>
      <c r="H85" s="71"/>
    </row>
    <row r="86" spans="2:8" ht="15.75">
      <c r="B86" s="61"/>
      <c r="C86" s="276" t="s">
        <v>176</v>
      </c>
      <c r="D86" s="272"/>
      <c r="E86" s="310" t="s">
        <v>177</v>
      </c>
      <c r="F86" s="272"/>
      <c r="G86" s="277" t="s">
        <v>170</v>
      </c>
      <c r="H86" s="71"/>
    </row>
    <row r="87" spans="1:8" ht="69" customHeight="1">
      <c r="A87" s="48" t="s">
        <v>36</v>
      </c>
      <c r="B87" s="61" t="s">
        <v>90</v>
      </c>
      <c r="E87" s="306"/>
      <c r="H87" s="71"/>
    </row>
    <row r="88" spans="2:8" ht="15.75">
      <c r="B88" s="61"/>
      <c r="E88" s="306"/>
      <c r="H88" s="71"/>
    </row>
    <row r="89" spans="2:8" ht="25.5">
      <c r="B89" s="61" t="s">
        <v>147</v>
      </c>
      <c r="E89" s="306"/>
      <c r="H89" s="71"/>
    </row>
    <row r="90" spans="2:8" ht="15.75">
      <c r="B90" s="61" t="s">
        <v>20</v>
      </c>
      <c r="C90" s="283">
        <f>123.97*0.8</f>
        <v>99.176</v>
      </c>
      <c r="E90" s="305"/>
      <c r="F90" s="100"/>
      <c r="G90" s="282"/>
      <c r="H90" s="100"/>
    </row>
    <row r="91" spans="2:10" ht="15.75">
      <c r="B91" s="61"/>
      <c r="E91" s="306"/>
      <c r="H91" s="62"/>
      <c r="J91" s="52"/>
    </row>
    <row r="92" spans="2:8" ht="15.75">
      <c r="B92" s="61" t="s">
        <v>148</v>
      </c>
      <c r="E92" s="306"/>
      <c r="H92" s="71"/>
    </row>
    <row r="93" spans="2:8" ht="15.75">
      <c r="B93" s="61" t="s">
        <v>20</v>
      </c>
      <c r="C93" s="283">
        <f>123.97*0.2</f>
        <v>24.794</v>
      </c>
      <c r="E93" s="307"/>
      <c r="F93" s="100"/>
      <c r="G93" s="282"/>
      <c r="H93" s="100"/>
    </row>
    <row r="94" spans="2:8" ht="15.75">
      <c r="B94" s="61"/>
      <c r="E94" s="306"/>
      <c r="H94" s="71"/>
    </row>
    <row r="95" spans="1:8" ht="67.5" customHeight="1">
      <c r="A95" s="48" t="s">
        <v>37</v>
      </c>
      <c r="B95" s="61" t="s">
        <v>91</v>
      </c>
      <c r="E95" s="306"/>
      <c r="H95" s="71"/>
    </row>
    <row r="96" spans="2:8" ht="15.75">
      <c r="B96" s="61"/>
      <c r="E96" s="306"/>
      <c r="H96" s="71"/>
    </row>
    <row r="97" spans="2:8" ht="25.5">
      <c r="B97" s="61" t="s">
        <v>147</v>
      </c>
      <c r="E97" s="306"/>
      <c r="H97" s="71"/>
    </row>
    <row r="98" spans="2:8" ht="15.75">
      <c r="B98" s="61" t="s">
        <v>20</v>
      </c>
      <c r="C98" s="283">
        <f>0.72*0.8</f>
        <v>0.576</v>
      </c>
      <c r="E98" s="313"/>
      <c r="F98" s="100"/>
      <c r="G98" s="282"/>
      <c r="H98" s="100"/>
    </row>
    <row r="99" spans="2:10" ht="15.75">
      <c r="B99" s="61"/>
      <c r="E99" s="306"/>
      <c r="H99" s="62"/>
      <c r="J99" s="52"/>
    </row>
    <row r="100" spans="2:8" ht="15.75">
      <c r="B100" s="61" t="s">
        <v>148</v>
      </c>
      <c r="E100" s="306"/>
      <c r="H100" s="71"/>
    </row>
    <row r="101" spans="2:8" ht="15.75">
      <c r="B101" s="61" t="s">
        <v>20</v>
      </c>
      <c r="C101" s="283">
        <f>0.72*0.2</f>
        <v>0.144</v>
      </c>
      <c r="E101" s="305"/>
      <c r="F101" s="100"/>
      <c r="G101" s="282"/>
      <c r="H101" s="100"/>
    </row>
    <row r="102" spans="1:17" s="80" customFormat="1" ht="15.75">
      <c r="A102" s="81"/>
      <c r="B102" s="82"/>
      <c r="C102" s="76"/>
      <c r="D102" s="76"/>
      <c r="E102" s="306"/>
      <c r="F102" s="76"/>
      <c r="G102" s="124"/>
      <c r="H102" s="77"/>
      <c r="Q102" s="110"/>
    </row>
    <row r="103" spans="1:17" s="74" customFormat="1" ht="42" customHeight="1">
      <c r="A103" s="48" t="s">
        <v>45</v>
      </c>
      <c r="B103" s="61" t="s">
        <v>38</v>
      </c>
      <c r="C103" s="62"/>
      <c r="D103" s="62"/>
      <c r="E103" s="306"/>
      <c r="F103" s="62"/>
      <c r="G103" s="124"/>
      <c r="H103" s="71"/>
      <c r="I103" s="72"/>
      <c r="J103" s="73"/>
      <c r="M103" s="75"/>
      <c r="N103" s="75"/>
      <c r="O103" s="75"/>
      <c r="Q103" s="105"/>
    </row>
    <row r="104" spans="2:17" ht="15.75">
      <c r="B104" s="61"/>
      <c r="C104" s="69"/>
      <c r="D104" s="69"/>
      <c r="E104" s="306"/>
      <c r="F104" s="69"/>
      <c r="G104" s="128"/>
      <c r="H104" s="74"/>
      <c r="Q104" s="107"/>
    </row>
    <row r="105" spans="2:8" ht="15.75">
      <c r="B105" s="61" t="s">
        <v>25</v>
      </c>
      <c r="C105" s="283">
        <f>C41*0.75</f>
        <v>42.75</v>
      </c>
      <c r="E105" s="307"/>
      <c r="G105" s="282"/>
      <c r="H105" s="62"/>
    </row>
    <row r="106" spans="2:8" ht="15.75">
      <c r="B106" s="61"/>
      <c r="E106" s="306"/>
      <c r="H106" s="71"/>
    </row>
    <row r="107" spans="1:17" s="74" customFormat="1" ht="140.25">
      <c r="A107" s="48" t="s">
        <v>46</v>
      </c>
      <c r="B107" s="61" t="s">
        <v>92</v>
      </c>
      <c r="C107" s="62"/>
      <c r="D107" s="62"/>
      <c r="E107" s="306"/>
      <c r="F107" s="62"/>
      <c r="G107" s="124"/>
      <c r="H107" s="71"/>
      <c r="I107" s="72"/>
      <c r="J107" s="73"/>
      <c r="M107" s="75"/>
      <c r="N107" s="75"/>
      <c r="O107" s="75"/>
      <c r="Q107" s="105"/>
    </row>
    <row r="108" spans="1:17" ht="15.75">
      <c r="A108" s="83"/>
      <c r="B108" s="61"/>
      <c r="C108" s="69"/>
      <c r="D108" s="69"/>
      <c r="E108" s="306"/>
      <c r="F108" s="69"/>
      <c r="G108" s="128"/>
      <c r="H108" s="74"/>
      <c r="Q108" s="107"/>
    </row>
    <row r="109" spans="2:8" ht="15.75">
      <c r="B109" s="61" t="s">
        <v>20</v>
      </c>
      <c r="C109" s="283">
        <v>8.2</v>
      </c>
      <c r="E109" s="307"/>
      <c r="G109" s="282"/>
      <c r="H109" s="62"/>
    </row>
    <row r="110" spans="2:8" ht="15.75">
      <c r="B110" s="61"/>
      <c r="C110" s="276" t="s">
        <v>176</v>
      </c>
      <c r="D110" s="272"/>
      <c r="E110" s="310" t="s">
        <v>177</v>
      </c>
      <c r="F110" s="272"/>
      <c r="G110" s="277" t="s">
        <v>170</v>
      </c>
      <c r="H110" s="71"/>
    </row>
    <row r="111" spans="1:17" s="74" customFormat="1" ht="114.75">
      <c r="A111" s="48" t="s">
        <v>47</v>
      </c>
      <c r="B111" s="61" t="s">
        <v>138</v>
      </c>
      <c r="C111" s="62"/>
      <c r="D111" s="62"/>
      <c r="E111" s="306"/>
      <c r="F111" s="62"/>
      <c r="G111" s="124"/>
      <c r="H111" s="71"/>
      <c r="I111" s="72"/>
      <c r="J111" s="73"/>
      <c r="M111" s="75"/>
      <c r="N111" s="75"/>
      <c r="O111" s="75"/>
      <c r="Q111" s="105"/>
    </row>
    <row r="112" spans="1:17" ht="15.75">
      <c r="A112" s="83"/>
      <c r="B112" s="61"/>
      <c r="C112" s="69"/>
      <c r="D112" s="69"/>
      <c r="E112" s="306"/>
      <c r="F112" s="69"/>
      <c r="G112" s="128"/>
      <c r="H112" s="74"/>
      <c r="Q112" s="107"/>
    </row>
    <row r="113" spans="2:8" ht="15.75">
      <c r="B113" s="61" t="s">
        <v>20</v>
      </c>
      <c r="C113" s="283">
        <v>27.85</v>
      </c>
      <c r="E113" s="307"/>
      <c r="G113" s="282"/>
      <c r="H113" s="62"/>
    </row>
    <row r="114" spans="2:8" ht="15.75">
      <c r="B114" s="61"/>
      <c r="E114" s="306"/>
      <c r="H114" s="71"/>
    </row>
    <row r="115" spans="1:17" ht="89.25">
      <c r="A115" s="89" t="s">
        <v>48</v>
      </c>
      <c r="B115" s="90" t="s">
        <v>93</v>
      </c>
      <c r="C115" s="91"/>
      <c r="D115" s="91"/>
      <c r="E115" s="306"/>
      <c r="H115" s="71"/>
      <c r="Q115" s="108"/>
    </row>
    <row r="116" spans="1:17" ht="15.75">
      <c r="A116" s="92"/>
      <c r="B116" s="90"/>
      <c r="C116" s="91"/>
      <c r="D116" s="91"/>
      <c r="E116" s="306"/>
      <c r="H116" s="71"/>
      <c r="Q116" s="108"/>
    </row>
    <row r="117" spans="1:17" ht="15.75">
      <c r="A117" s="89"/>
      <c r="B117" s="90" t="s">
        <v>20</v>
      </c>
      <c r="C117" s="285">
        <f>84.89*0.04</f>
        <v>3.3956</v>
      </c>
      <c r="D117" s="91"/>
      <c r="E117" s="307"/>
      <c r="G117" s="282"/>
      <c r="H117" s="62"/>
      <c r="Q117" s="108"/>
    </row>
    <row r="118" spans="1:17" ht="15.75">
      <c r="A118" s="89"/>
      <c r="B118" s="90"/>
      <c r="C118" s="91"/>
      <c r="D118" s="91"/>
      <c r="E118" s="306"/>
      <c r="H118" s="71"/>
      <c r="Q118" s="108"/>
    </row>
    <row r="119" spans="1:17" s="74" customFormat="1" ht="38.25">
      <c r="A119" s="89" t="s">
        <v>49</v>
      </c>
      <c r="B119" s="90" t="s">
        <v>94</v>
      </c>
      <c r="C119" s="91"/>
      <c r="D119" s="91"/>
      <c r="E119" s="306"/>
      <c r="F119" s="62"/>
      <c r="G119" s="124"/>
      <c r="H119" s="71"/>
      <c r="Q119" s="108"/>
    </row>
    <row r="120" spans="1:17" ht="15.75">
      <c r="A120" s="92"/>
      <c r="B120" s="90"/>
      <c r="C120" s="93"/>
      <c r="D120" s="93"/>
      <c r="E120" s="306"/>
      <c r="F120" s="69"/>
      <c r="G120" s="128"/>
      <c r="H120" s="74"/>
      <c r="I120" s="51"/>
      <c r="J120" s="51"/>
      <c r="M120" s="51"/>
      <c r="N120" s="51"/>
      <c r="O120" s="51"/>
      <c r="Q120" s="109"/>
    </row>
    <row r="121" spans="1:17" ht="15.75">
      <c r="A121" s="89"/>
      <c r="B121" s="90" t="s">
        <v>20</v>
      </c>
      <c r="C121" s="285">
        <f>84.89*0.96</f>
        <v>81.4944</v>
      </c>
      <c r="D121" s="91"/>
      <c r="E121" s="307"/>
      <c r="G121" s="282"/>
      <c r="H121" s="62"/>
      <c r="I121" s="51"/>
      <c r="J121" s="51"/>
      <c r="M121" s="51"/>
      <c r="N121" s="51"/>
      <c r="O121" s="51"/>
      <c r="Q121" s="108"/>
    </row>
    <row r="122" spans="1:17" ht="15.75">
      <c r="A122" s="89"/>
      <c r="B122" s="90"/>
      <c r="C122" s="91"/>
      <c r="D122" s="91"/>
      <c r="E122" s="306"/>
      <c r="H122" s="71"/>
      <c r="I122" s="51"/>
      <c r="J122" s="51"/>
      <c r="M122" s="51"/>
      <c r="N122" s="51"/>
      <c r="O122" s="51"/>
      <c r="Q122" s="108"/>
    </row>
    <row r="123" spans="1:11" ht="114.75">
      <c r="A123" s="48" t="s">
        <v>50</v>
      </c>
      <c r="B123" s="61" t="s">
        <v>183</v>
      </c>
      <c r="E123" s="306"/>
      <c r="H123" s="71"/>
      <c r="K123" s="61"/>
    </row>
    <row r="124" spans="1:8" ht="15.75">
      <c r="A124" s="83"/>
      <c r="B124" s="61"/>
      <c r="E124" s="306"/>
      <c r="H124" s="71"/>
    </row>
    <row r="125" spans="2:8" ht="15.75">
      <c r="B125" s="61" t="s">
        <v>20</v>
      </c>
      <c r="C125" s="283">
        <v>0.8</v>
      </c>
      <c r="E125" s="307"/>
      <c r="G125" s="282"/>
      <c r="H125" s="62"/>
    </row>
    <row r="126" spans="2:8" ht="15.75">
      <c r="B126" s="61"/>
      <c r="C126" s="276" t="s">
        <v>176</v>
      </c>
      <c r="D126" s="272"/>
      <c r="E126" s="310" t="s">
        <v>177</v>
      </c>
      <c r="F126" s="272"/>
      <c r="G126" s="277" t="s">
        <v>170</v>
      </c>
      <c r="H126" s="71"/>
    </row>
    <row r="127" spans="1:8" ht="331.5" customHeight="1">
      <c r="A127" s="48" t="s">
        <v>51</v>
      </c>
      <c r="B127" s="19" t="s">
        <v>174</v>
      </c>
      <c r="E127" s="306"/>
      <c r="H127" s="71"/>
    </row>
    <row r="128" spans="1:8" ht="15.75">
      <c r="A128" s="83"/>
      <c r="B128" s="84"/>
      <c r="E128" s="306"/>
      <c r="H128" s="71"/>
    </row>
    <row r="129" spans="2:8" ht="15.75">
      <c r="B129" s="61" t="s">
        <v>25</v>
      </c>
      <c r="C129" s="283">
        <f>C84</f>
        <v>4</v>
      </c>
      <c r="E129" s="305"/>
      <c r="G129" s="282"/>
      <c r="H129" s="62"/>
    </row>
    <row r="130" spans="2:8" ht="15.75">
      <c r="B130" s="61"/>
      <c r="E130" s="306"/>
      <c r="H130" s="71"/>
    </row>
    <row r="131" spans="1:8" ht="116.25">
      <c r="A131" s="48" t="s">
        <v>57</v>
      </c>
      <c r="B131" s="61" t="s">
        <v>98</v>
      </c>
      <c r="E131" s="306"/>
      <c r="H131" s="71"/>
    </row>
    <row r="132" spans="2:8" ht="15.75">
      <c r="B132" s="61"/>
      <c r="E132" s="306"/>
      <c r="H132" s="71"/>
    </row>
    <row r="133" spans="2:8" ht="15.75">
      <c r="B133" s="61" t="s">
        <v>20</v>
      </c>
      <c r="C133" s="283">
        <f>(124.68-C121)*1.3</f>
        <v>56.14128000000001</v>
      </c>
      <c r="E133" s="307"/>
      <c r="F133" s="289"/>
      <c r="G133" s="282"/>
      <c r="H133" s="62"/>
    </row>
    <row r="134" spans="2:8" ht="15.75">
      <c r="B134" s="61"/>
      <c r="E134" s="306"/>
      <c r="H134" s="71"/>
    </row>
    <row r="135" spans="1:8" ht="127.5">
      <c r="A135" s="48" t="s">
        <v>58</v>
      </c>
      <c r="B135" s="61" t="s">
        <v>137</v>
      </c>
      <c r="E135" s="306"/>
      <c r="H135" s="71"/>
    </row>
    <row r="136" spans="2:8" ht="15.75">
      <c r="B136" s="61"/>
      <c r="E136" s="306"/>
      <c r="H136" s="71"/>
    </row>
    <row r="137" spans="2:8" ht="15.75">
      <c r="B137" s="61" t="s">
        <v>25</v>
      </c>
      <c r="C137" s="283">
        <f>C80/0.15</f>
        <v>108.66666666666667</v>
      </c>
      <c r="E137" s="307"/>
      <c r="G137" s="282"/>
      <c r="H137" s="62"/>
    </row>
    <row r="138" spans="2:8" ht="15.75">
      <c r="B138" s="61"/>
      <c r="C138" s="276" t="s">
        <v>176</v>
      </c>
      <c r="D138" s="272"/>
      <c r="E138" s="310" t="s">
        <v>177</v>
      </c>
      <c r="F138" s="272"/>
      <c r="G138" s="277" t="s">
        <v>170</v>
      </c>
      <c r="H138" s="71"/>
    </row>
    <row r="139" spans="1:8" ht="55.5" customHeight="1">
      <c r="A139" s="48" t="s">
        <v>64</v>
      </c>
      <c r="B139" s="61" t="s">
        <v>99</v>
      </c>
      <c r="E139" s="306"/>
      <c r="H139" s="71"/>
    </row>
    <row r="140" spans="2:8" ht="15.75">
      <c r="B140" s="61"/>
      <c r="E140" s="306"/>
      <c r="H140" s="71"/>
    </row>
    <row r="141" spans="2:8" ht="15.75">
      <c r="B141" s="61" t="s">
        <v>41</v>
      </c>
      <c r="C141" s="283">
        <v>1</v>
      </c>
      <c r="E141" s="307"/>
      <c r="G141" s="282"/>
      <c r="H141" s="62"/>
    </row>
    <row r="142" spans="2:8" ht="15.75">
      <c r="B142" s="61"/>
      <c r="E142" s="306"/>
      <c r="H142" s="71"/>
    </row>
    <row r="143" spans="1:17" s="74" customFormat="1" ht="63.75">
      <c r="A143" s="48" t="s">
        <v>65</v>
      </c>
      <c r="B143" s="61" t="s">
        <v>7</v>
      </c>
      <c r="C143" s="62"/>
      <c r="D143" s="62"/>
      <c r="E143" s="306"/>
      <c r="F143" s="62"/>
      <c r="G143" s="124"/>
      <c r="H143" s="71"/>
      <c r="I143" s="72"/>
      <c r="J143" s="73"/>
      <c r="M143" s="75"/>
      <c r="N143" s="75"/>
      <c r="O143" s="75"/>
      <c r="Q143" s="105"/>
    </row>
    <row r="144" spans="2:17" ht="15.75">
      <c r="B144" s="61"/>
      <c r="C144" s="69"/>
      <c r="D144" s="69"/>
      <c r="E144" s="308"/>
      <c r="F144" s="69"/>
      <c r="G144" s="128"/>
      <c r="H144" s="74"/>
      <c r="Q144" s="107"/>
    </row>
    <row r="145" spans="2:8" ht="15.75">
      <c r="B145" s="61" t="s">
        <v>39</v>
      </c>
      <c r="E145" s="306"/>
      <c r="G145" s="282"/>
      <c r="H145" s="62"/>
    </row>
    <row r="146" spans="2:8" ht="15.75">
      <c r="B146" s="61"/>
      <c r="E146" s="306"/>
      <c r="H146" s="71"/>
    </row>
    <row r="147" spans="1:17" s="9" customFormat="1" ht="15.75">
      <c r="A147" s="48"/>
      <c r="B147" s="70" t="s">
        <v>21</v>
      </c>
      <c r="C147" s="66"/>
      <c r="D147" s="66"/>
      <c r="E147" s="314"/>
      <c r="F147" s="66"/>
      <c r="G147" s="278"/>
      <c r="H147" s="58"/>
      <c r="I147" s="30"/>
      <c r="J147" s="26"/>
      <c r="M147" s="34"/>
      <c r="N147" s="34"/>
      <c r="O147" s="34"/>
      <c r="Q147" s="106"/>
    </row>
    <row r="148" spans="1:17" ht="15.75" customHeight="1">
      <c r="A148" s="56"/>
      <c r="B148" s="11"/>
      <c r="C148" s="66"/>
      <c r="D148" s="66"/>
      <c r="E148" s="314"/>
      <c r="F148" s="66"/>
      <c r="G148" s="123"/>
      <c r="Q148" s="106"/>
    </row>
    <row r="149" spans="1:17" s="152" customFormat="1" ht="15.75">
      <c r="A149" s="154" t="s">
        <v>42</v>
      </c>
      <c r="B149" s="155" t="s">
        <v>18</v>
      </c>
      <c r="C149" s="156"/>
      <c r="D149" s="98"/>
      <c r="E149" s="315"/>
      <c r="F149" s="98"/>
      <c r="G149" s="157"/>
      <c r="H149" s="98"/>
      <c r="I149" s="158"/>
      <c r="J149" s="159"/>
      <c r="M149" s="160"/>
      <c r="N149" s="160"/>
      <c r="O149" s="160"/>
      <c r="Q149" s="161"/>
    </row>
    <row r="150" spans="1:17" ht="15.75">
      <c r="A150" s="14"/>
      <c r="B150" s="11"/>
      <c r="C150" s="55"/>
      <c r="D150" s="9"/>
      <c r="E150" s="312"/>
      <c r="F150" s="9"/>
      <c r="G150" s="122"/>
      <c r="H150" s="9"/>
      <c r="Q150" s="114"/>
    </row>
    <row r="151" spans="1:8" ht="43.5" customHeight="1">
      <c r="A151" s="48" t="s">
        <v>114</v>
      </c>
      <c r="B151" s="85" t="s">
        <v>100</v>
      </c>
      <c r="E151" s="306"/>
      <c r="H151" s="71"/>
    </row>
    <row r="152" spans="2:8" ht="15.75">
      <c r="B152" s="61"/>
      <c r="E152" s="306"/>
      <c r="H152" s="71"/>
    </row>
    <row r="153" spans="2:8" ht="15.75">
      <c r="B153" s="61" t="s">
        <v>22</v>
      </c>
      <c r="C153" s="283">
        <v>56</v>
      </c>
      <c r="E153" s="316"/>
      <c r="G153" s="282"/>
      <c r="H153" s="62"/>
    </row>
    <row r="154" spans="2:8" ht="15.75">
      <c r="B154" s="61"/>
      <c r="C154" s="147"/>
      <c r="E154" s="306"/>
      <c r="H154" s="62"/>
    </row>
    <row r="155" spans="1:8" ht="97.5" customHeight="1">
      <c r="A155" s="48" t="s">
        <v>80</v>
      </c>
      <c r="B155" s="85" t="s">
        <v>101</v>
      </c>
      <c r="E155" s="306"/>
      <c r="H155" s="71"/>
    </row>
    <row r="156" spans="2:8" ht="15.75">
      <c r="B156" s="61"/>
      <c r="E156" s="306"/>
      <c r="H156" s="71"/>
    </row>
    <row r="157" spans="2:8" ht="15.75">
      <c r="B157" s="61" t="s">
        <v>22</v>
      </c>
      <c r="C157" s="283">
        <v>56</v>
      </c>
      <c r="E157" s="317"/>
      <c r="G157" s="282"/>
      <c r="H157" s="62"/>
    </row>
    <row r="158" spans="1:17" s="146" customFormat="1" ht="15.75">
      <c r="A158" s="48"/>
      <c r="B158" s="61"/>
      <c r="C158" s="153"/>
      <c r="D158" s="62"/>
      <c r="E158" s="318"/>
      <c r="F158" s="62"/>
      <c r="G158" s="124"/>
      <c r="H158" s="62"/>
      <c r="Q158" s="118"/>
    </row>
    <row r="159" spans="1:17" s="146" customFormat="1" ht="114" customHeight="1">
      <c r="A159" s="48" t="s">
        <v>103</v>
      </c>
      <c r="B159" s="12" t="s">
        <v>196</v>
      </c>
      <c r="C159" s="62"/>
      <c r="D159" s="62"/>
      <c r="E159" s="306"/>
      <c r="F159" s="62"/>
      <c r="G159" s="124"/>
      <c r="H159" s="162"/>
      <c r="K159" s="12"/>
      <c r="Q159" s="105"/>
    </row>
    <row r="160" spans="1:17" s="146" customFormat="1" ht="15.75">
      <c r="A160" s="48"/>
      <c r="B160" s="12"/>
      <c r="C160" s="62"/>
      <c r="D160" s="62"/>
      <c r="E160" s="306"/>
      <c r="F160" s="62"/>
      <c r="G160" s="124"/>
      <c r="H160" s="162"/>
      <c r="K160" s="12"/>
      <c r="Q160" s="105"/>
    </row>
    <row r="161" spans="1:17" s="146" customFormat="1" ht="15.75">
      <c r="A161" s="48"/>
      <c r="B161" s="61" t="s">
        <v>123</v>
      </c>
      <c r="C161" s="286">
        <v>3</v>
      </c>
      <c r="D161" s="62"/>
      <c r="E161" s="316"/>
      <c r="F161" s="62"/>
      <c r="G161" s="282"/>
      <c r="H161" s="62"/>
      <c r="Q161" s="118"/>
    </row>
    <row r="162" spans="1:17" s="146" customFormat="1" ht="15.75">
      <c r="A162" s="48"/>
      <c r="B162" s="61"/>
      <c r="C162" s="153"/>
      <c r="D162" s="62"/>
      <c r="E162" s="318"/>
      <c r="F162" s="62"/>
      <c r="G162" s="124"/>
      <c r="H162" s="62"/>
      <c r="Q162" s="118"/>
    </row>
    <row r="163" spans="1:17" s="146" customFormat="1" ht="15.75">
      <c r="A163" s="48"/>
      <c r="B163" s="61"/>
      <c r="C163" s="276" t="s">
        <v>176</v>
      </c>
      <c r="D163" s="272"/>
      <c r="E163" s="310" t="s">
        <v>177</v>
      </c>
      <c r="F163" s="272"/>
      <c r="G163" s="277" t="s">
        <v>170</v>
      </c>
      <c r="H163" s="62"/>
      <c r="Q163" s="118"/>
    </row>
    <row r="164" spans="1:17" s="146" customFormat="1" ht="165.75">
      <c r="A164" s="48" t="s">
        <v>81</v>
      </c>
      <c r="B164" s="12" t="s">
        <v>195</v>
      </c>
      <c r="C164" s="62"/>
      <c r="D164" s="62"/>
      <c r="E164" s="306"/>
      <c r="F164" s="62"/>
      <c r="G164" s="124"/>
      <c r="H164" s="162"/>
      <c r="K164" s="12"/>
      <c r="Q164" s="105"/>
    </row>
    <row r="165" spans="1:17" s="146" customFormat="1" ht="15.75">
      <c r="A165" s="48"/>
      <c r="B165" s="61"/>
      <c r="C165" s="62"/>
      <c r="D165" s="62"/>
      <c r="E165" s="306"/>
      <c r="F165" s="62"/>
      <c r="G165" s="124"/>
      <c r="H165" s="162"/>
      <c r="Q165" s="105"/>
    </row>
    <row r="166" spans="1:17" s="146" customFormat="1" ht="15.75">
      <c r="A166" s="48"/>
      <c r="B166" s="61" t="s">
        <v>123</v>
      </c>
      <c r="C166" s="286">
        <f>C161</f>
        <v>3</v>
      </c>
      <c r="D166" s="62"/>
      <c r="E166" s="316"/>
      <c r="F166" s="62"/>
      <c r="G166" s="282"/>
      <c r="H166" s="62"/>
      <c r="Q166" s="118"/>
    </row>
    <row r="167" spans="1:17" s="7" customFormat="1" ht="15.75">
      <c r="A167" s="8"/>
      <c r="B167" s="12"/>
      <c r="C167" s="6"/>
      <c r="D167" s="5"/>
      <c r="E167" s="306"/>
      <c r="F167" s="5"/>
      <c r="G167" s="129"/>
      <c r="H167" s="5"/>
      <c r="Q167" s="112"/>
    </row>
    <row r="168" spans="1:17" s="7" customFormat="1" ht="191.25">
      <c r="A168" s="8" t="s">
        <v>111</v>
      </c>
      <c r="B168" s="163" t="s">
        <v>173</v>
      </c>
      <c r="C168" s="5"/>
      <c r="D168" s="5"/>
      <c r="E168" s="306"/>
      <c r="F168" s="5"/>
      <c r="G168" s="129"/>
      <c r="H168" s="18"/>
      <c r="K168" s="12"/>
      <c r="Q168" s="112"/>
    </row>
    <row r="169" spans="1:17" s="7" customFormat="1" ht="15.75">
      <c r="A169" s="8"/>
      <c r="B169" s="12"/>
      <c r="C169" s="5"/>
      <c r="D169" s="5"/>
      <c r="E169" s="306"/>
      <c r="F169" s="5"/>
      <c r="G169" s="129"/>
      <c r="H169" s="18"/>
      <c r="Q169" s="112"/>
    </row>
    <row r="170" spans="1:17" s="7" customFormat="1" ht="15.75">
      <c r="A170" s="8"/>
      <c r="B170" s="12" t="s">
        <v>23</v>
      </c>
      <c r="C170" s="287">
        <v>3</v>
      </c>
      <c r="D170" s="5"/>
      <c r="E170" s="307"/>
      <c r="F170" s="5"/>
      <c r="G170" s="288"/>
      <c r="H170" s="5"/>
      <c r="J170" s="149"/>
      <c r="Q170" s="112"/>
    </row>
    <row r="171" spans="2:15" ht="15.75">
      <c r="B171" s="61"/>
      <c r="E171" s="306"/>
      <c r="H171" s="71"/>
      <c r="I171" s="51"/>
      <c r="J171" s="51"/>
      <c r="M171" s="51"/>
      <c r="N171" s="51"/>
      <c r="O171" s="51"/>
    </row>
    <row r="172" spans="1:8" ht="40.5" customHeight="1">
      <c r="A172" s="48" t="s">
        <v>1</v>
      </c>
      <c r="B172" s="61" t="s">
        <v>106</v>
      </c>
      <c r="E172" s="306"/>
      <c r="H172" s="71"/>
    </row>
    <row r="173" spans="2:8" ht="15.75">
      <c r="B173" s="61"/>
      <c r="E173" s="306"/>
      <c r="H173" s="71"/>
    </row>
    <row r="174" spans="2:17" ht="15.75">
      <c r="B174" s="61" t="s">
        <v>23</v>
      </c>
      <c r="C174" s="283">
        <v>3</v>
      </c>
      <c r="E174" s="307"/>
      <c r="G174" s="282"/>
      <c r="H174" s="62"/>
      <c r="Q174" s="118"/>
    </row>
    <row r="175" spans="2:17" ht="15.75">
      <c r="B175" s="61"/>
      <c r="E175" s="306"/>
      <c r="H175" s="62"/>
      <c r="Q175" s="118"/>
    </row>
    <row r="176" spans="1:8" ht="30.75" customHeight="1">
      <c r="A176" s="48" t="s">
        <v>107</v>
      </c>
      <c r="B176" s="61" t="s">
        <v>105</v>
      </c>
      <c r="E176" s="306"/>
      <c r="H176" s="71"/>
    </row>
    <row r="177" spans="2:8" ht="15.75">
      <c r="B177" s="61"/>
      <c r="E177" s="306"/>
      <c r="H177" s="58"/>
    </row>
    <row r="178" spans="2:8" ht="15.75">
      <c r="B178" s="61" t="s">
        <v>22</v>
      </c>
      <c r="C178" s="283">
        <v>56</v>
      </c>
      <c r="E178" s="305"/>
      <c r="G178" s="282"/>
      <c r="H178" s="62"/>
    </row>
    <row r="179" spans="2:17" ht="15.75">
      <c r="B179" s="61"/>
      <c r="E179" s="306"/>
      <c r="H179" s="62"/>
      <c r="Q179" s="118"/>
    </row>
    <row r="180" spans="1:8" ht="42.75" customHeight="1">
      <c r="A180" s="48" t="s">
        <v>2</v>
      </c>
      <c r="B180" s="61" t="s">
        <v>104</v>
      </c>
      <c r="E180" s="306"/>
      <c r="H180" s="71"/>
    </row>
    <row r="181" spans="2:8" ht="15.75">
      <c r="B181" s="61"/>
      <c r="E181" s="306"/>
      <c r="H181" s="58"/>
    </row>
    <row r="182" spans="2:8" ht="15.75">
      <c r="B182" s="61" t="s">
        <v>22</v>
      </c>
      <c r="C182" s="283">
        <v>56</v>
      </c>
      <c r="E182" s="305"/>
      <c r="G182" s="282"/>
      <c r="H182" s="62"/>
    </row>
    <row r="183" spans="2:8" ht="15.75">
      <c r="B183" s="61"/>
      <c r="C183" s="276" t="s">
        <v>176</v>
      </c>
      <c r="D183" s="272"/>
      <c r="E183" s="310" t="s">
        <v>177</v>
      </c>
      <c r="F183" s="272"/>
      <c r="G183" s="277" t="s">
        <v>170</v>
      </c>
      <c r="H183" s="62"/>
    </row>
    <row r="184" spans="1:8" ht="22.5" customHeight="1">
      <c r="A184" s="48" t="s">
        <v>112</v>
      </c>
      <c r="B184" s="61" t="s">
        <v>108</v>
      </c>
      <c r="E184" s="306"/>
      <c r="H184" s="71"/>
    </row>
    <row r="185" spans="2:8" ht="15.75">
      <c r="B185" s="61"/>
      <c r="E185" s="306"/>
      <c r="H185" s="58"/>
    </row>
    <row r="186" spans="2:8" ht="15.75">
      <c r="B186" s="61" t="s">
        <v>22</v>
      </c>
      <c r="C186" s="283">
        <v>56</v>
      </c>
      <c r="E186" s="305"/>
      <c r="G186" s="282"/>
      <c r="H186" s="62"/>
    </row>
    <row r="187" spans="2:8" ht="15.75">
      <c r="B187" s="61"/>
      <c r="H187" s="71"/>
    </row>
    <row r="188" spans="1:17" s="7" customFormat="1" ht="15.75">
      <c r="A188" s="8"/>
      <c r="B188" s="12"/>
      <c r="H188" s="18"/>
      <c r="Q188" s="112"/>
    </row>
    <row r="189" spans="1:17" s="74" customFormat="1" ht="63.75">
      <c r="A189" s="48" t="s">
        <v>113</v>
      </c>
      <c r="B189" s="61" t="s">
        <v>9</v>
      </c>
      <c r="C189" s="62"/>
      <c r="D189" s="62"/>
      <c r="E189" s="136"/>
      <c r="F189" s="62"/>
      <c r="G189" s="124"/>
      <c r="H189" s="71"/>
      <c r="I189" s="72"/>
      <c r="J189" s="73"/>
      <c r="M189" s="75"/>
      <c r="N189" s="75"/>
      <c r="O189" s="75"/>
      <c r="Q189" s="105"/>
    </row>
    <row r="190" spans="2:17" ht="15.75">
      <c r="B190" s="61"/>
      <c r="C190" s="69"/>
      <c r="D190" s="69"/>
      <c r="E190" s="139"/>
      <c r="F190" s="69"/>
      <c r="G190" s="128"/>
      <c r="H190" s="74"/>
      <c r="Q190" s="107"/>
    </row>
    <row r="191" spans="2:11" ht="15.75">
      <c r="B191" s="61" t="s">
        <v>39</v>
      </c>
      <c r="G191" s="282"/>
      <c r="H191" s="62"/>
      <c r="J191" s="124"/>
      <c r="K191" s="124"/>
    </row>
    <row r="192" spans="2:8" ht="15.75">
      <c r="B192" s="61"/>
      <c r="H192" s="71"/>
    </row>
    <row r="193" spans="2:17" ht="15.75">
      <c r="B193" s="57" t="s">
        <v>24</v>
      </c>
      <c r="C193" s="66"/>
      <c r="D193" s="66"/>
      <c r="E193" s="137"/>
      <c r="F193" s="66"/>
      <c r="G193" s="278"/>
      <c r="Q193" s="106"/>
    </row>
    <row r="194" ht="15.75">
      <c r="H194" s="71"/>
    </row>
  </sheetData>
  <sheetProtection selectLockedCells="1"/>
  <mergeCells count="2">
    <mergeCell ref="E22:G22"/>
    <mergeCell ref="E23:G23"/>
  </mergeCells>
  <conditionalFormatting sqref="C141:G161 G14:G17 C191:G193 C41:G57 C60:G85 C90:G109 C184:G186 C166:G182 C113:G125 C127:G137">
    <cfRule type="cellIs" priority="4" dxfId="35" operator="greaterThan" stopIfTrue="1">
      <formula>0</formula>
    </cfRule>
  </conditionalFormatting>
  <printOptions/>
  <pageMargins left="1.1811023622047245" right="0.15748031496062992" top="0.5905511811023623" bottom="0.5905511811023623" header="0.3937007874015748" footer="0.3937007874015748"/>
  <pageSetup firstPageNumber="1" useFirstPageNumber="1" horizontalDpi="600" verticalDpi="600" orientation="portrait" paperSize="9" r:id="rId1"/>
  <headerFooter alignWithMargins="0">
    <oddHeader>&amp;R&amp;"Arial,Navadno"&amp;9KANAL PV4</oddHeader>
    <oddFooter>&amp;C&amp;"Arial,Navadno"&amp;10&amp;P</oddFooter>
  </headerFooter>
  <rowBreaks count="8" manualBreakCount="8">
    <brk id="33" max="6" man="1"/>
    <brk id="57" max="6" man="1"/>
    <brk id="84" max="6" man="1"/>
    <brk id="109" max="6" man="1"/>
    <brk id="125" max="6" man="1"/>
    <brk id="137" max="6" man="1"/>
    <brk id="162" max="6" man="1"/>
    <brk id="182" max="6" man="1"/>
  </rowBreaks>
</worksheet>
</file>

<file path=xl/worksheets/sheet17.xml><?xml version="1.0" encoding="utf-8"?>
<worksheet xmlns="http://schemas.openxmlformats.org/spreadsheetml/2006/main" xmlns:r="http://schemas.openxmlformats.org/officeDocument/2006/relationships">
  <dimension ref="A1:Q245"/>
  <sheetViews>
    <sheetView view="pageBreakPreview" zoomScale="60" zoomScalePageLayoutView="0" workbookViewId="0" topLeftCell="A20">
      <selection activeCell="O56" sqref="O56"/>
    </sheetView>
  </sheetViews>
  <sheetFormatPr defaultColWidth="8.69921875" defaultRowHeight="15.75"/>
  <cols>
    <col min="1" max="1" width="6.59765625" style="48" customWidth="1"/>
    <col min="2" max="2" width="27.3984375" style="63" customWidth="1"/>
    <col min="3" max="3" width="7.3984375" style="62" customWidth="1"/>
    <col min="4" max="4" width="1.203125" style="62" customWidth="1"/>
    <col min="5" max="5" width="11.19921875" style="136" customWidth="1"/>
    <col min="6" max="6" width="3.3984375" style="62" customWidth="1"/>
    <col min="7" max="7" width="14" style="124" customWidth="1"/>
    <col min="8" max="8" width="3.69921875" style="51" customWidth="1"/>
    <col min="9" max="9" width="14.796875" style="52" customWidth="1"/>
    <col min="10" max="10" width="8.69921875" style="53" customWidth="1"/>
    <col min="11" max="11" width="25.59765625" style="51" customWidth="1"/>
    <col min="12" max="12" width="15.59765625" style="51" customWidth="1"/>
    <col min="13" max="15" width="8.69921875" style="54" customWidth="1"/>
    <col min="16" max="16" width="8.69921875" style="51" customWidth="1"/>
    <col min="17" max="17" width="11.19921875" style="105" customWidth="1"/>
    <col min="18" max="16384" width="8.69921875" style="51" customWidth="1"/>
  </cols>
  <sheetData>
    <row r="1" spans="1:17" s="97" customFormat="1" ht="15.75" customHeight="1">
      <c r="A1" s="39"/>
      <c r="B1" s="40" t="s">
        <v>11</v>
      </c>
      <c r="C1" s="1" t="s">
        <v>129</v>
      </c>
      <c r="D1" s="38"/>
      <c r="E1" s="38"/>
      <c r="F1" s="2"/>
      <c r="G1" s="119"/>
      <c r="H1" s="96"/>
      <c r="Q1" s="113"/>
    </row>
    <row r="2" spans="1:17" s="97" customFormat="1" ht="15.75" customHeight="1">
      <c r="A2" s="39"/>
      <c r="B2" s="40"/>
      <c r="C2" s="1" t="s">
        <v>130</v>
      </c>
      <c r="D2" s="38"/>
      <c r="E2" s="38"/>
      <c r="F2" s="2"/>
      <c r="G2" s="119"/>
      <c r="H2" s="96"/>
      <c r="Q2" s="113"/>
    </row>
    <row r="3" spans="1:17" s="97" customFormat="1" ht="15.75" customHeight="1">
      <c r="A3" s="39"/>
      <c r="B3" s="40" t="s">
        <v>8</v>
      </c>
      <c r="C3" s="45" t="s">
        <v>226</v>
      </c>
      <c r="D3" s="38"/>
      <c r="E3" s="130"/>
      <c r="F3" s="2"/>
      <c r="G3" s="119"/>
      <c r="H3" s="96"/>
      <c r="Q3" s="113"/>
    </row>
    <row r="4" spans="1:17" s="97" customFormat="1" ht="15.75">
      <c r="A4" s="39"/>
      <c r="B4" s="40" t="s">
        <v>12</v>
      </c>
      <c r="C4" s="45" t="s">
        <v>217</v>
      </c>
      <c r="D4" s="46"/>
      <c r="E4" s="131"/>
      <c r="F4" s="46"/>
      <c r="G4" s="120"/>
      <c r="Q4" s="101"/>
    </row>
    <row r="5" spans="1:17" s="97" customFormat="1" ht="15.75">
      <c r="A5" s="39"/>
      <c r="B5" s="40" t="s">
        <v>13</v>
      </c>
      <c r="C5" s="1" t="s">
        <v>180</v>
      </c>
      <c r="D5" s="38"/>
      <c r="E5" s="130"/>
      <c r="F5" s="2"/>
      <c r="G5" s="120"/>
      <c r="Q5" s="113"/>
    </row>
    <row r="6" spans="1:17" s="43" customFormat="1" ht="15.75">
      <c r="A6" s="39"/>
      <c r="B6" s="40"/>
      <c r="C6" s="47" t="s">
        <v>181</v>
      </c>
      <c r="D6" s="46"/>
      <c r="E6" s="131"/>
      <c r="F6" s="46"/>
      <c r="G6" s="120"/>
      <c r="I6" s="41"/>
      <c r="J6" s="42"/>
      <c r="M6" s="44"/>
      <c r="N6" s="44"/>
      <c r="O6" s="44"/>
      <c r="Q6" s="101"/>
    </row>
    <row r="7" spans="1:17" s="43" customFormat="1" ht="15.75">
      <c r="A7" s="39"/>
      <c r="B7" s="40"/>
      <c r="C7" s="47"/>
      <c r="D7" s="46"/>
      <c r="E7" s="131"/>
      <c r="F7" s="46"/>
      <c r="G7" s="120"/>
      <c r="I7" s="41"/>
      <c r="J7" s="42"/>
      <c r="M7" s="44"/>
      <c r="N7" s="44"/>
      <c r="O7" s="44"/>
      <c r="Q7" s="101"/>
    </row>
    <row r="9" spans="1:17" ht="18">
      <c r="A9" s="48" t="s">
        <v>14</v>
      </c>
      <c r="B9" s="49" t="s">
        <v>52</v>
      </c>
      <c r="C9" s="50"/>
      <c r="D9" s="50"/>
      <c r="E9" s="132"/>
      <c r="F9" s="50"/>
      <c r="G9" s="121"/>
      <c r="Q9" s="102"/>
    </row>
    <row r="10" spans="2:17" ht="15.75">
      <c r="B10" s="50"/>
      <c r="C10" s="50"/>
      <c r="D10" s="50"/>
      <c r="E10" s="132"/>
      <c r="F10" s="50"/>
      <c r="G10" s="121"/>
      <c r="Q10" s="102"/>
    </row>
    <row r="12" spans="1:17" s="9" customFormat="1" ht="15.75">
      <c r="A12" s="10" t="s">
        <v>15</v>
      </c>
      <c r="B12" s="11" t="s">
        <v>16</v>
      </c>
      <c r="C12" s="55"/>
      <c r="E12" s="133"/>
      <c r="G12" s="122"/>
      <c r="I12" s="30"/>
      <c r="J12" s="26"/>
      <c r="M12" s="34"/>
      <c r="N12" s="34"/>
      <c r="O12" s="34"/>
      <c r="Q12" s="114"/>
    </row>
    <row r="13" spans="1:17" s="9" customFormat="1" ht="15.75">
      <c r="A13" s="10"/>
      <c r="B13" s="11"/>
      <c r="C13" s="55"/>
      <c r="E13" s="133"/>
      <c r="G13" s="122"/>
      <c r="I13" s="30"/>
      <c r="J13" s="26"/>
      <c r="M13" s="34"/>
      <c r="N13" s="34"/>
      <c r="O13" s="34"/>
      <c r="Q13" s="114"/>
    </row>
    <row r="14" spans="1:17" s="9" customFormat="1" ht="15.75">
      <c r="A14" s="56" t="s">
        <v>27</v>
      </c>
      <c r="B14" s="57" t="s">
        <v>26</v>
      </c>
      <c r="C14" s="58"/>
      <c r="D14" s="58"/>
      <c r="E14" s="134"/>
      <c r="F14" s="58"/>
      <c r="G14" s="278"/>
      <c r="H14" s="99"/>
      <c r="I14" s="30"/>
      <c r="J14" s="26"/>
      <c r="K14" s="145"/>
      <c r="M14" s="34"/>
      <c r="N14" s="34"/>
      <c r="O14" s="34"/>
      <c r="Q14" s="103"/>
    </row>
    <row r="15" spans="1:17" ht="15.75">
      <c r="A15" s="56" t="s">
        <v>32</v>
      </c>
      <c r="B15" s="57" t="s">
        <v>17</v>
      </c>
      <c r="C15" s="58"/>
      <c r="D15" s="58"/>
      <c r="E15" s="134"/>
      <c r="F15" s="58"/>
      <c r="G15" s="278"/>
      <c r="H15" s="99"/>
      <c r="K15" s="142"/>
      <c r="Q15" s="103"/>
    </row>
    <row r="16" spans="1:17" ht="15.75">
      <c r="A16" s="56" t="s">
        <v>42</v>
      </c>
      <c r="B16" s="57" t="s">
        <v>18</v>
      </c>
      <c r="C16" s="58"/>
      <c r="D16" s="58"/>
      <c r="E16" s="134"/>
      <c r="F16" s="58"/>
      <c r="G16" s="278"/>
      <c r="H16" s="99"/>
      <c r="K16" s="142"/>
      <c r="Q16" s="103"/>
    </row>
    <row r="17" spans="1:17" s="146" customFormat="1" ht="31.5">
      <c r="A17" s="56" t="s">
        <v>0</v>
      </c>
      <c r="B17" s="57" t="s">
        <v>40</v>
      </c>
      <c r="C17" s="58"/>
      <c r="D17" s="58"/>
      <c r="E17" s="134"/>
      <c r="F17" s="58"/>
      <c r="G17" s="278"/>
      <c r="H17" s="99"/>
      <c r="Q17" s="103"/>
    </row>
    <row r="18" spans="1:17" ht="15.75">
      <c r="A18" s="56"/>
      <c r="B18" s="57"/>
      <c r="C18" s="58"/>
      <c r="D18" s="58"/>
      <c r="E18" s="134"/>
      <c r="F18" s="58"/>
      <c r="G18" s="123"/>
      <c r="K18" s="142"/>
      <c r="Q18" s="103"/>
    </row>
    <row r="19" spans="1:17" ht="16.5" thickBot="1">
      <c r="A19" s="56"/>
      <c r="B19" s="59" t="s">
        <v>53</v>
      </c>
      <c r="C19" s="60"/>
      <c r="D19" s="60"/>
      <c r="E19" s="135"/>
      <c r="F19" s="60"/>
      <c r="G19" s="279"/>
      <c r="H19" s="99"/>
      <c r="K19" s="143"/>
      <c r="Q19" s="104"/>
    </row>
    <row r="23" spans="2:7" ht="15.75" customHeight="1">
      <c r="B23" s="151" t="s">
        <v>83</v>
      </c>
      <c r="E23" s="1249" t="s">
        <v>149</v>
      </c>
      <c r="F23" s="1249"/>
      <c r="G23" s="1249"/>
    </row>
    <row r="24" spans="2:7" ht="84.75" customHeight="1">
      <c r="B24" s="151" t="s">
        <v>86</v>
      </c>
      <c r="E24" s="1250" t="s">
        <v>251</v>
      </c>
      <c r="F24" s="1250"/>
      <c r="G24" s="1250"/>
    </row>
    <row r="25" ht="15.75">
      <c r="B25" s="151"/>
    </row>
    <row r="26" ht="15.75">
      <c r="B26" s="151" t="s">
        <v>84</v>
      </c>
    </row>
    <row r="27" ht="63.75">
      <c r="B27" s="151" t="s">
        <v>85</v>
      </c>
    </row>
    <row r="28" ht="15.75">
      <c r="B28" s="151"/>
    </row>
    <row r="29" ht="15.75">
      <c r="K29" s="63"/>
    </row>
    <row r="30" ht="15.75">
      <c r="K30" s="63"/>
    </row>
    <row r="31" ht="15.75">
      <c r="B31" s="151"/>
    </row>
    <row r="32" ht="15.75">
      <c r="B32" s="151"/>
    </row>
    <row r="34" ht="15.75">
      <c r="B34" s="63" t="s">
        <v>172</v>
      </c>
    </row>
    <row r="35" spans="1:17" s="9" customFormat="1" ht="15.75">
      <c r="A35" s="48"/>
      <c r="B35" s="63"/>
      <c r="C35" s="62"/>
      <c r="D35" s="62"/>
      <c r="E35" s="136"/>
      <c r="F35" s="62"/>
      <c r="G35" s="124"/>
      <c r="H35" s="51"/>
      <c r="I35" s="30"/>
      <c r="J35" s="26"/>
      <c r="M35" s="34"/>
      <c r="N35" s="34"/>
      <c r="O35" s="34"/>
      <c r="Q35" s="105"/>
    </row>
    <row r="36" spans="1:17" ht="15.75">
      <c r="A36" s="14" t="s">
        <v>19</v>
      </c>
      <c r="B36" s="11" t="s">
        <v>16</v>
      </c>
      <c r="C36" s="55"/>
      <c r="D36" s="9"/>
      <c r="E36" s="133"/>
      <c r="F36" s="9"/>
      <c r="G36" s="122"/>
      <c r="H36" s="9"/>
      <c r="Q36" s="114"/>
    </row>
    <row r="37" spans="1:17" s="9" customFormat="1" ht="15.75">
      <c r="A37" s="48"/>
      <c r="B37" s="65"/>
      <c r="C37" s="66"/>
      <c r="D37" s="66"/>
      <c r="E37" s="137"/>
      <c r="F37" s="66"/>
      <c r="G37" s="125"/>
      <c r="H37" s="51"/>
      <c r="I37" s="30"/>
      <c r="J37" s="26"/>
      <c r="M37" s="34"/>
      <c r="N37" s="34"/>
      <c r="O37" s="34"/>
      <c r="Q37" s="106"/>
    </row>
    <row r="38" spans="1:17" s="9" customFormat="1" ht="15.75">
      <c r="A38" s="14" t="s">
        <v>27</v>
      </c>
      <c r="B38" s="11" t="s">
        <v>26</v>
      </c>
      <c r="C38" s="55"/>
      <c r="E38" s="133"/>
      <c r="G38" s="122"/>
      <c r="I38" s="30"/>
      <c r="J38" s="26"/>
      <c r="M38" s="34"/>
      <c r="N38" s="34"/>
      <c r="O38" s="34"/>
      <c r="Q38" s="114"/>
    </row>
    <row r="39" spans="1:17" s="9" customFormat="1" ht="15.75">
      <c r="A39" s="10"/>
      <c r="B39" s="11"/>
      <c r="C39" s="276" t="s">
        <v>176</v>
      </c>
      <c r="D39" s="272"/>
      <c r="E39" s="277" t="s">
        <v>177</v>
      </c>
      <c r="F39" s="272"/>
      <c r="G39" s="277" t="s">
        <v>170</v>
      </c>
      <c r="I39" s="30"/>
      <c r="J39" s="26"/>
      <c r="M39" s="34"/>
      <c r="N39" s="34"/>
      <c r="O39" s="34"/>
      <c r="Q39" s="114"/>
    </row>
    <row r="40" spans="1:17" s="20" customFormat="1" ht="39">
      <c r="A40" s="15" t="s">
        <v>28</v>
      </c>
      <c r="B40" s="16" t="s">
        <v>145</v>
      </c>
      <c r="C40" s="55"/>
      <c r="D40" s="9"/>
      <c r="E40" s="133"/>
      <c r="F40" s="9"/>
      <c r="G40" s="122"/>
      <c r="H40" s="9"/>
      <c r="I40" s="31"/>
      <c r="J40" s="27"/>
      <c r="M40" s="35"/>
      <c r="N40" s="35"/>
      <c r="O40" s="35"/>
      <c r="Q40" s="114"/>
    </row>
    <row r="41" spans="1:17" s="9" customFormat="1" ht="15.75">
      <c r="A41" s="21"/>
      <c r="B41" s="16"/>
      <c r="C41" s="67"/>
      <c r="D41" s="20"/>
      <c r="E41" s="138"/>
      <c r="F41" s="20"/>
      <c r="G41" s="126"/>
      <c r="H41" s="20"/>
      <c r="I41" s="30"/>
      <c r="J41" s="26"/>
      <c r="M41" s="34"/>
      <c r="N41" s="34"/>
      <c r="O41" s="34"/>
      <c r="Q41" s="115"/>
    </row>
    <row r="42" spans="1:17" s="9" customFormat="1" ht="15.75">
      <c r="A42" s="10"/>
      <c r="B42" s="61" t="s">
        <v>22</v>
      </c>
      <c r="C42" s="283">
        <v>473</v>
      </c>
      <c r="D42" s="62"/>
      <c r="E42" s="305"/>
      <c r="F42" s="100"/>
      <c r="G42" s="282"/>
      <c r="H42" s="100"/>
      <c r="I42" s="30"/>
      <c r="J42" s="26"/>
      <c r="M42" s="34"/>
      <c r="N42" s="34"/>
      <c r="O42" s="34"/>
      <c r="Q42" s="105"/>
    </row>
    <row r="43" spans="1:17" s="9" customFormat="1" ht="15.75">
      <c r="A43" s="10"/>
      <c r="B43" s="17"/>
      <c r="C43" s="55"/>
      <c r="E43" s="306"/>
      <c r="G43" s="122"/>
      <c r="I43" s="30"/>
      <c r="J43" s="26"/>
      <c r="M43" s="34"/>
      <c r="N43" s="34"/>
      <c r="O43" s="34"/>
      <c r="Q43" s="114"/>
    </row>
    <row r="44" spans="1:17" s="22" customFormat="1" ht="76.5">
      <c r="A44" s="15" t="s">
        <v>30</v>
      </c>
      <c r="B44" s="164" t="s">
        <v>146</v>
      </c>
      <c r="C44" s="55"/>
      <c r="D44" s="9"/>
      <c r="E44" s="306"/>
      <c r="F44" s="9"/>
      <c r="G44" s="122"/>
      <c r="H44" s="9"/>
      <c r="I44" s="32"/>
      <c r="J44" s="28"/>
      <c r="K44" s="61"/>
      <c r="M44" s="36"/>
      <c r="N44" s="36"/>
      <c r="O44" s="36"/>
      <c r="Q44" s="114"/>
    </row>
    <row r="45" spans="1:17" s="9" customFormat="1" ht="15.75">
      <c r="A45" s="23"/>
      <c r="B45" s="61"/>
      <c r="C45" s="68"/>
      <c r="D45" s="22"/>
      <c r="E45" s="306"/>
      <c r="F45" s="22"/>
      <c r="G45" s="127"/>
      <c r="H45" s="22"/>
      <c r="I45" s="30"/>
      <c r="J45" s="26"/>
      <c r="M45" s="34"/>
      <c r="N45" s="34"/>
      <c r="O45" s="34"/>
      <c r="Q45" s="116"/>
    </row>
    <row r="46" spans="1:17" s="9" customFormat="1" ht="15.75">
      <c r="A46" s="10"/>
      <c r="B46" s="61" t="s">
        <v>55</v>
      </c>
      <c r="C46" s="283">
        <v>1</v>
      </c>
      <c r="D46" s="62"/>
      <c r="E46" s="307"/>
      <c r="F46" s="100"/>
      <c r="G46" s="282"/>
      <c r="H46" s="100"/>
      <c r="I46" s="30"/>
      <c r="J46" s="26"/>
      <c r="M46" s="34"/>
      <c r="N46" s="34"/>
      <c r="O46" s="34"/>
      <c r="Q46" s="105"/>
    </row>
    <row r="47" spans="1:17" s="9" customFormat="1" ht="15.75">
      <c r="A47" s="10"/>
      <c r="B47" s="61"/>
      <c r="C47" s="62"/>
      <c r="D47" s="62"/>
      <c r="E47" s="306"/>
      <c r="F47" s="62"/>
      <c r="G47" s="124"/>
      <c r="H47" s="62"/>
      <c r="I47" s="30"/>
      <c r="J47" s="26"/>
      <c r="M47" s="34"/>
      <c r="N47" s="34"/>
      <c r="O47" s="34"/>
      <c r="Q47" s="105"/>
    </row>
    <row r="48" spans="1:17" s="22" customFormat="1" ht="57" customHeight="1">
      <c r="A48" s="15" t="s">
        <v>31</v>
      </c>
      <c r="B48" s="61" t="s">
        <v>66</v>
      </c>
      <c r="C48" s="55"/>
      <c r="D48" s="9"/>
      <c r="E48" s="312"/>
      <c r="F48" s="9"/>
      <c r="G48" s="122"/>
      <c r="H48" s="9"/>
      <c r="I48" s="32"/>
      <c r="J48" s="28"/>
      <c r="M48" s="36"/>
      <c r="N48" s="36"/>
      <c r="O48" s="36"/>
      <c r="Q48" s="114"/>
    </row>
    <row r="49" spans="1:17" s="9" customFormat="1" ht="15.75">
      <c r="A49" s="23"/>
      <c r="B49" s="61"/>
      <c r="C49" s="68"/>
      <c r="D49" s="22"/>
      <c r="E49" s="327"/>
      <c r="F49" s="22"/>
      <c r="G49" s="127"/>
      <c r="H49" s="22"/>
      <c r="I49" s="30"/>
      <c r="J49" s="26"/>
      <c r="M49" s="34"/>
      <c r="N49" s="34"/>
      <c r="O49" s="34"/>
      <c r="Q49" s="116"/>
    </row>
    <row r="50" spans="1:17" s="9" customFormat="1" ht="15.75">
      <c r="A50" s="10"/>
      <c r="B50" s="61" t="s">
        <v>23</v>
      </c>
      <c r="C50" s="283">
        <v>9</v>
      </c>
      <c r="D50" s="62"/>
      <c r="E50" s="307"/>
      <c r="F50" s="100"/>
      <c r="G50" s="282"/>
      <c r="H50" s="100"/>
      <c r="I50" s="30"/>
      <c r="J50" s="26"/>
      <c r="M50" s="34"/>
      <c r="N50" s="34"/>
      <c r="O50" s="34"/>
      <c r="Q50" s="105"/>
    </row>
    <row r="51" spans="1:17" s="9" customFormat="1" ht="15.75">
      <c r="A51" s="10"/>
      <c r="B51" s="61"/>
      <c r="C51" s="62"/>
      <c r="D51" s="62"/>
      <c r="E51" s="306"/>
      <c r="F51" s="62"/>
      <c r="G51" s="124"/>
      <c r="H51" s="62"/>
      <c r="I51" s="30"/>
      <c r="J51" s="26"/>
      <c r="M51" s="34"/>
      <c r="N51" s="34"/>
      <c r="O51" s="34"/>
      <c r="Q51" s="105"/>
    </row>
    <row r="52" spans="1:17" s="22" customFormat="1" ht="57.75" customHeight="1">
      <c r="A52" s="15" t="s">
        <v>56</v>
      </c>
      <c r="B52" s="61" t="s">
        <v>68</v>
      </c>
      <c r="C52" s="62"/>
      <c r="D52" s="62"/>
      <c r="E52" s="306"/>
      <c r="F52" s="62"/>
      <c r="G52" s="124"/>
      <c r="H52" s="9"/>
      <c r="I52" s="32"/>
      <c r="J52" s="28"/>
      <c r="M52" s="36"/>
      <c r="N52" s="36"/>
      <c r="O52" s="36"/>
      <c r="Q52" s="105"/>
    </row>
    <row r="53" spans="1:17" s="9" customFormat="1" ht="15.75">
      <c r="A53" s="23"/>
      <c r="B53" s="61"/>
      <c r="C53" s="69"/>
      <c r="D53" s="69"/>
      <c r="E53" s="306"/>
      <c r="F53" s="69"/>
      <c r="G53" s="128"/>
      <c r="H53" s="22"/>
      <c r="I53" s="30"/>
      <c r="J53" s="26"/>
      <c r="M53" s="34"/>
      <c r="N53" s="34"/>
      <c r="O53" s="34"/>
      <c r="Q53" s="107"/>
    </row>
    <row r="54" spans="1:17" s="9" customFormat="1" ht="15.75">
      <c r="A54" s="10"/>
      <c r="B54" s="61" t="s">
        <v>23</v>
      </c>
      <c r="C54" s="283">
        <f>INT(C42/20)+1</f>
        <v>24</v>
      </c>
      <c r="D54" s="62"/>
      <c r="E54" s="307"/>
      <c r="F54" s="100"/>
      <c r="G54" s="282"/>
      <c r="H54" s="100"/>
      <c r="I54" s="30"/>
      <c r="J54" s="26"/>
      <c r="M54" s="34"/>
      <c r="N54" s="34"/>
      <c r="O54" s="34"/>
      <c r="Q54" s="105"/>
    </row>
    <row r="55" spans="1:17" s="9" customFormat="1" ht="15.75">
      <c r="A55" s="10"/>
      <c r="B55" s="61"/>
      <c r="C55" s="62"/>
      <c r="D55" s="62"/>
      <c r="E55" s="306"/>
      <c r="F55" s="62"/>
      <c r="G55" s="124"/>
      <c r="H55" s="62"/>
      <c r="I55" s="30"/>
      <c r="J55" s="26"/>
      <c r="M55" s="34"/>
      <c r="N55" s="34"/>
      <c r="O55" s="34"/>
      <c r="Q55" s="105"/>
    </row>
    <row r="56" spans="1:17" s="9" customFormat="1" ht="38.25">
      <c r="A56" s="15" t="s">
        <v>5</v>
      </c>
      <c r="B56" s="61" t="s">
        <v>6</v>
      </c>
      <c r="C56" s="62"/>
      <c r="D56" s="62"/>
      <c r="E56" s="306"/>
      <c r="F56" s="62"/>
      <c r="G56" s="124"/>
      <c r="I56" s="30"/>
      <c r="J56" s="26"/>
      <c r="M56" s="34"/>
      <c r="N56" s="34"/>
      <c r="O56" s="34"/>
      <c r="Q56" s="105"/>
    </row>
    <row r="57" spans="1:17" s="9" customFormat="1" ht="15.75">
      <c r="A57" s="23"/>
      <c r="B57" s="61"/>
      <c r="C57" s="69"/>
      <c r="D57" s="69"/>
      <c r="E57" s="308"/>
      <c r="F57" s="69"/>
      <c r="G57" s="128"/>
      <c r="H57" s="22"/>
      <c r="I57" s="30"/>
      <c r="J57" s="26"/>
      <c r="M57" s="34"/>
      <c r="N57" s="34"/>
      <c r="O57" s="34"/>
      <c r="Q57" s="107"/>
    </row>
    <row r="58" spans="1:17" s="9" customFormat="1" ht="15.75">
      <c r="A58" s="10"/>
      <c r="B58" s="61" t="s">
        <v>29</v>
      </c>
      <c r="C58" s="283">
        <v>1</v>
      </c>
      <c r="D58" s="62"/>
      <c r="E58" s="307"/>
      <c r="F58" s="100"/>
      <c r="G58" s="282"/>
      <c r="H58" s="100"/>
      <c r="I58" s="30"/>
      <c r="J58" s="26"/>
      <c r="M58" s="34"/>
      <c r="N58" s="34"/>
      <c r="O58" s="34"/>
      <c r="Q58" s="105"/>
    </row>
    <row r="59" spans="1:17" s="9" customFormat="1" ht="15.75">
      <c r="A59" s="10"/>
      <c r="B59" s="61"/>
      <c r="C59" s="62"/>
      <c r="D59" s="62"/>
      <c r="E59" s="306"/>
      <c r="F59" s="62"/>
      <c r="G59" s="124"/>
      <c r="H59" s="62"/>
      <c r="I59" s="30"/>
      <c r="J59" s="26"/>
      <c r="M59" s="34"/>
      <c r="N59" s="34"/>
      <c r="O59" s="34"/>
      <c r="Q59" s="105"/>
    </row>
    <row r="60" spans="1:17" s="22" customFormat="1" ht="48" customHeight="1">
      <c r="A60" s="15" t="s">
        <v>75</v>
      </c>
      <c r="B60" s="61" t="s">
        <v>142</v>
      </c>
      <c r="C60" s="62"/>
      <c r="D60" s="62"/>
      <c r="E60" s="306"/>
      <c r="F60" s="62"/>
      <c r="G60" s="124"/>
      <c r="H60" s="9"/>
      <c r="I60" s="32"/>
      <c r="J60" s="28"/>
      <c r="M60" s="36"/>
      <c r="N60" s="36"/>
      <c r="O60" s="36"/>
      <c r="Q60" s="105"/>
    </row>
    <row r="61" spans="1:17" s="9" customFormat="1" ht="15.75">
      <c r="A61" s="23"/>
      <c r="B61" s="61"/>
      <c r="C61" s="69"/>
      <c r="D61" s="69"/>
      <c r="E61" s="308"/>
      <c r="F61" s="69"/>
      <c r="G61" s="128"/>
      <c r="H61" s="22"/>
      <c r="I61" s="30"/>
      <c r="J61" s="26"/>
      <c r="M61" s="34"/>
      <c r="N61" s="34"/>
      <c r="O61" s="34"/>
      <c r="Q61" s="107"/>
    </row>
    <row r="62" spans="1:17" s="9" customFormat="1" ht="15.75">
      <c r="A62" s="10"/>
      <c r="B62" s="61" t="s">
        <v>23</v>
      </c>
      <c r="C62" s="283">
        <v>1</v>
      </c>
      <c r="D62" s="62"/>
      <c r="E62" s="307"/>
      <c r="F62" s="100"/>
      <c r="G62" s="282"/>
      <c r="H62" s="100"/>
      <c r="I62" s="30"/>
      <c r="J62" s="26"/>
      <c r="M62" s="34"/>
      <c r="N62" s="34"/>
      <c r="O62" s="34"/>
      <c r="Q62" s="105"/>
    </row>
    <row r="63" spans="1:17" s="9" customFormat="1" ht="15.75">
      <c r="A63" s="10"/>
      <c r="B63" s="61"/>
      <c r="C63" s="62"/>
      <c r="D63" s="62"/>
      <c r="E63" s="306"/>
      <c r="F63" s="100"/>
      <c r="G63" s="124"/>
      <c r="H63" s="100"/>
      <c r="I63" s="30"/>
      <c r="J63" s="26"/>
      <c r="M63" s="34"/>
      <c r="N63" s="34"/>
      <c r="O63" s="34"/>
      <c r="Q63" s="105"/>
    </row>
    <row r="64" spans="1:17" s="22" customFormat="1" ht="34.5" customHeight="1">
      <c r="A64" s="15" t="s">
        <v>143</v>
      </c>
      <c r="B64" s="61" t="s">
        <v>144</v>
      </c>
      <c r="C64" s="62"/>
      <c r="D64" s="62"/>
      <c r="E64" s="306"/>
      <c r="F64" s="62"/>
      <c r="G64" s="124"/>
      <c r="H64" s="9"/>
      <c r="I64" s="32"/>
      <c r="J64" s="28"/>
      <c r="M64" s="36"/>
      <c r="N64" s="36"/>
      <c r="O64" s="36"/>
      <c r="Q64" s="105"/>
    </row>
    <row r="65" spans="1:17" s="9" customFormat="1" ht="15.75">
      <c r="A65" s="23"/>
      <c r="B65" s="61"/>
      <c r="C65" s="69"/>
      <c r="D65" s="69"/>
      <c r="E65" s="308"/>
      <c r="F65" s="69"/>
      <c r="G65" s="128"/>
      <c r="H65" s="22"/>
      <c r="I65" s="30"/>
      <c r="J65" s="26"/>
      <c r="M65" s="34"/>
      <c r="N65" s="34"/>
      <c r="O65" s="34"/>
      <c r="Q65" s="107"/>
    </row>
    <row r="66" spans="1:17" s="9" customFormat="1" ht="15.75">
      <c r="A66" s="10"/>
      <c r="B66" s="61" t="s">
        <v>71</v>
      </c>
      <c r="C66" s="283">
        <v>473</v>
      </c>
      <c r="D66" s="62"/>
      <c r="E66" s="307"/>
      <c r="F66" s="100"/>
      <c r="G66" s="282"/>
      <c r="H66" s="100"/>
      <c r="I66" s="30"/>
      <c r="J66" s="26"/>
      <c r="M66" s="34"/>
      <c r="N66" s="34"/>
      <c r="O66" s="34"/>
      <c r="Q66" s="105"/>
    </row>
    <row r="67" spans="1:17" s="9" customFormat="1" ht="15.75">
      <c r="A67" s="10"/>
      <c r="B67" s="61"/>
      <c r="C67" s="276" t="s">
        <v>176</v>
      </c>
      <c r="D67" s="272"/>
      <c r="E67" s="310" t="s">
        <v>177</v>
      </c>
      <c r="F67" s="272"/>
      <c r="G67" s="277" t="s">
        <v>170</v>
      </c>
      <c r="H67" s="62"/>
      <c r="I67" s="30"/>
      <c r="J67" s="26"/>
      <c r="M67" s="34"/>
      <c r="N67" s="34"/>
      <c r="O67" s="34"/>
      <c r="Q67" s="105"/>
    </row>
    <row r="68" spans="1:17" s="9" customFormat="1" ht="86.25" customHeight="1">
      <c r="A68" s="15" t="s">
        <v>54</v>
      </c>
      <c r="B68" s="61" t="s">
        <v>227</v>
      </c>
      <c r="C68" s="62"/>
      <c r="D68" s="62"/>
      <c r="E68" s="306"/>
      <c r="F68" s="62"/>
      <c r="G68" s="124"/>
      <c r="I68" s="30"/>
      <c r="J68" s="26"/>
      <c r="M68" s="34"/>
      <c r="N68" s="34"/>
      <c r="O68" s="34"/>
      <c r="Q68" s="105"/>
    </row>
    <row r="69" spans="1:17" s="9" customFormat="1" ht="44.25" customHeight="1">
      <c r="A69" s="10"/>
      <c r="B69" s="61" t="s">
        <v>119</v>
      </c>
      <c r="C69" s="283">
        <v>1</v>
      </c>
      <c r="D69" s="62"/>
      <c r="E69" s="307"/>
      <c r="F69" s="100"/>
      <c r="G69" s="282"/>
      <c r="H69" s="100"/>
      <c r="I69" s="30"/>
      <c r="J69" s="26"/>
      <c r="M69" s="34"/>
      <c r="N69" s="34"/>
      <c r="O69" s="34"/>
      <c r="Q69" s="105"/>
    </row>
    <row r="70" spans="1:17" s="9" customFormat="1" ht="15.75" customHeight="1">
      <c r="A70" s="10"/>
      <c r="B70" s="61"/>
      <c r="C70" s="62"/>
      <c r="D70" s="62"/>
      <c r="E70" s="306"/>
      <c r="F70" s="62"/>
      <c r="G70" s="124"/>
      <c r="I70" s="30"/>
      <c r="J70" s="26"/>
      <c r="M70" s="34"/>
      <c r="N70" s="34"/>
      <c r="O70" s="34"/>
      <c r="Q70" s="105"/>
    </row>
    <row r="71" spans="1:17" s="9" customFormat="1" ht="15.75" customHeight="1">
      <c r="A71" s="15" t="s">
        <v>61</v>
      </c>
      <c r="B71" s="90" t="s">
        <v>62</v>
      </c>
      <c r="C71" s="62"/>
      <c r="D71" s="62"/>
      <c r="E71" s="306"/>
      <c r="F71" s="62"/>
      <c r="G71" s="124"/>
      <c r="I71" s="30"/>
      <c r="J71" s="26"/>
      <c r="M71" s="34"/>
      <c r="N71" s="34"/>
      <c r="O71" s="34"/>
      <c r="Q71" s="105"/>
    </row>
    <row r="72" spans="1:17" s="9" customFormat="1" ht="15.75" customHeight="1">
      <c r="A72" s="23"/>
      <c r="B72" s="90"/>
      <c r="C72" s="69"/>
      <c r="D72" s="69"/>
      <c r="E72" s="308"/>
      <c r="F72" s="69"/>
      <c r="G72" s="128"/>
      <c r="H72" s="22"/>
      <c r="I72" s="30"/>
      <c r="J72" s="26"/>
      <c r="M72" s="34"/>
      <c r="N72" s="34"/>
      <c r="O72" s="34"/>
      <c r="Q72" s="107"/>
    </row>
    <row r="73" spans="1:17" s="9" customFormat="1" ht="15.75" customHeight="1">
      <c r="A73" s="10"/>
      <c r="B73" s="90" t="s">
        <v>41</v>
      </c>
      <c r="C73" s="283">
        <v>14.5</v>
      </c>
      <c r="D73" s="62"/>
      <c r="E73" s="307"/>
      <c r="F73" s="100"/>
      <c r="G73" s="282"/>
      <c r="H73" s="100"/>
      <c r="I73" s="30"/>
      <c r="J73" s="26"/>
      <c r="M73" s="34"/>
      <c r="N73" s="34"/>
      <c r="O73" s="34"/>
      <c r="Q73" s="105"/>
    </row>
    <row r="74" spans="1:17" s="9" customFormat="1" ht="15.75" customHeight="1">
      <c r="A74" s="10"/>
      <c r="B74" s="61"/>
      <c r="C74" s="62"/>
      <c r="D74" s="62"/>
      <c r="E74" s="306"/>
      <c r="F74" s="62"/>
      <c r="G74" s="124"/>
      <c r="H74" s="62"/>
      <c r="I74" s="30"/>
      <c r="J74" s="26"/>
      <c r="M74" s="34"/>
      <c r="N74" s="34"/>
      <c r="O74" s="34"/>
      <c r="Q74" s="105"/>
    </row>
    <row r="75" spans="1:17" s="9" customFormat="1" ht="89.25" customHeight="1">
      <c r="A75" s="15" t="s">
        <v>73</v>
      </c>
      <c r="B75" s="61" t="s">
        <v>141</v>
      </c>
      <c r="C75" s="62"/>
      <c r="D75" s="62"/>
      <c r="E75" s="306"/>
      <c r="F75" s="62"/>
      <c r="G75" s="124"/>
      <c r="I75" s="30"/>
      <c r="J75" s="26"/>
      <c r="M75" s="34"/>
      <c r="N75" s="34"/>
      <c r="O75" s="34"/>
      <c r="Q75" s="105"/>
    </row>
    <row r="76" spans="1:17" s="9" customFormat="1" ht="15.75" customHeight="1">
      <c r="A76" s="23"/>
      <c r="B76" s="61"/>
      <c r="C76" s="69"/>
      <c r="D76" s="69"/>
      <c r="E76" s="308"/>
      <c r="F76" s="69"/>
      <c r="G76" s="128"/>
      <c r="H76" s="22"/>
      <c r="I76" s="30"/>
      <c r="J76" s="26"/>
      <c r="M76" s="34"/>
      <c r="N76" s="34"/>
      <c r="O76" s="34"/>
      <c r="Q76" s="107"/>
    </row>
    <row r="77" spans="1:17" s="9" customFormat="1" ht="15.75" customHeight="1">
      <c r="A77" s="10"/>
      <c r="B77" s="61" t="s">
        <v>23</v>
      </c>
      <c r="C77" s="283">
        <v>1</v>
      </c>
      <c r="D77" s="62"/>
      <c r="E77" s="307"/>
      <c r="F77" s="100"/>
      <c r="G77" s="282"/>
      <c r="H77" s="100"/>
      <c r="I77" s="30"/>
      <c r="J77" s="26"/>
      <c r="M77" s="34"/>
      <c r="N77" s="34"/>
      <c r="O77" s="34"/>
      <c r="Q77" s="105"/>
    </row>
    <row r="78" spans="1:17" s="9" customFormat="1" ht="15.75" customHeight="1">
      <c r="A78" s="10"/>
      <c r="B78" s="61"/>
      <c r="C78" s="62"/>
      <c r="D78" s="62"/>
      <c r="E78" s="306"/>
      <c r="F78" s="62"/>
      <c r="G78" s="124"/>
      <c r="H78" s="62"/>
      <c r="I78" s="30"/>
      <c r="J78" s="26"/>
      <c r="M78" s="34"/>
      <c r="N78" s="34"/>
      <c r="O78" s="34"/>
      <c r="Q78" s="105"/>
    </row>
    <row r="79" spans="1:17" s="9" customFormat="1" ht="33.75" customHeight="1">
      <c r="A79" s="15" t="s">
        <v>74</v>
      </c>
      <c r="B79" s="61" t="s">
        <v>10</v>
      </c>
      <c r="C79" s="62"/>
      <c r="D79" s="62"/>
      <c r="E79" s="306"/>
      <c r="F79" s="62"/>
      <c r="G79" s="124"/>
      <c r="I79" s="30"/>
      <c r="J79" s="26"/>
      <c r="M79" s="34"/>
      <c r="N79" s="34"/>
      <c r="O79" s="34"/>
      <c r="Q79" s="105"/>
    </row>
    <row r="80" spans="1:17" s="9" customFormat="1" ht="15.75" customHeight="1">
      <c r="A80" s="23"/>
      <c r="B80" s="61"/>
      <c r="C80" s="69"/>
      <c r="D80" s="69"/>
      <c r="E80" s="308"/>
      <c r="F80" s="69"/>
      <c r="G80" s="128"/>
      <c r="H80" s="22"/>
      <c r="I80" s="30"/>
      <c r="J80" s="26"/>
      <c r="M80" s="34"/>
      <c r="N80" s="34"/>
      <c r="O80" s="34"/>
      <c r="Q80" s="107"/>
    </row>
    <row r="81" spans="1:17" s="9" customFormat="1" ht="15.75" customHeight="1">
      <c r="A81" s="10"/>
      <c r="B81" s="61" t="s">
        <v>23</v>
      </c>
      <c r="C81" s="283">
        <v>1</v>
      </c>
      <c r="D81" s="62"/>
      <c r="E81" s="307"/>
      <c r="F81" s="100"/>
      <c r="G81" s="282"/>
      <c r="H81" s="100"/>
      <c r="I81" s="30"/>
      <c r="J81" s="26"/>
      <c r="M81" s="34"/>
      <c r="N81" s="34"/>
      <c r="O81" s="34"/>
      <c r="Q81" s="105"/>
    </row>
    <row r="82" spans="1:17" s="9" customFormat="1" ht="15.75" customHeight="1">
      <c r="A82" s="10"/>
      <c r="B82" s="61"/>
      <c r="C82" s="62"/>
      <c r="D82" s="62"/>
      <c r="E82" s="306"/>
      <c r="F82" s="62"/>
      <c r="G82" s="124"/>
      <c r="I82" s="30"/>
      <c r="J82" s="26"/>
      <c r="M82" s="34"/>
      <c r="N82" s="34"/>
      <c r="O82" s="34"/>
      <c r="Q82" s="105"/>
    </row>
    <row r="83" spans="1:17" s="9" customFormat="1" ht="31.5">
      <c r="A83" s="14"/>
      <c r="B83" s="70" t="s">
        <v>43</v>
      </c>
      <c r="C83" s="58"/>
      <c r="D83" s="58"/>
      <c r="E83" s="311"/>
      <c r="F83" s="58"/>
      <c r="G83" s="278"/>
      <c r="H83" s="58"/>
      <c r="I83" s="144"/>
      <c r="J83" s="26"/>
      <c r="M83" s="34"/>
      <c r="N83" s="34"/>
      <c r="O83" s="34"/>
      <c r="Q83" s="103"/>
    </row>
    <row r="84" spans="1:17" s="9" customFormat="1" ht="15.75">
      <c r="A84" s="14"/>
      <c r="B84" s="70"/>
      <c r="C84" s="58"/>
      <c r="D84" s="58"/>
      <c r="E84" s="311"/>
      <c r="F84" s="58"/>
      <c r="G84" s="123"/>
      <c r="H84" s="58"/>
      <c r="I84" s="30"/>
      <c r="J84" s="26"/>
      <c r="M84" s="34"/>
      <c r="N84" s="34"/>
      <c r="O84" s="34"/>
      <c r="Q84" s="103"/>
    </row>
    <row r="85" spans="1:17" s="9" customFormat="1" ht="15.75">
      <c r="A85" s="14" t="s">
        <v>32</v>
      </c>
      <c r="B85" s="11" t="s">
        <v>17</v>
      </c>
      <c r="C85" s="55"/>
      <c r="E85" s="312"/>
      <c r="G85" s="122"/>
      <c r="I85" s="30"/>
      <c r="J85" s="26"/>
      <c r="M85" s="34"/>
      <c r="N85" s="34"/>
      <c r="O85" s="34"/>
      <c r="Q85" s="114"/>
    </row>
    <row r="86" spans="1:17" s="9" customFormat="1" ht="15.75">
      <c r="A86" s="14"/>
      <c r="B86" s="11"/>
      <c r="C86" s="55"/>
      <c r="E86" s="312"/>
      <c r="G86" s="122"/>
      <c r="I86" s="30"/>
      <c r="J86" s="26"/>
      <c r="M86" s="34"/>
      <c r="N86" s="34"/>
      <c r="O86" s="34"/>
      <c r="Q86" s="114"/>
    </row>
    <row r="87" spans="1:17" s="74" customFormat="1" ht="64.5" customHeight="1">
      <c r="A87" s="15" t="s">
        <v>33</v>
      </c>
      <c r="B87" s="61" t="s">
        <v>140</v>
      </c>
      <c r="C87" s="62"/>
      <c r="D87" s="62"/>
      <c r="E87" s="306"/>
      <c r="F87" s="62"/>
      <c r="G87" s="124"/>
      <c r="H87" s="71"/>
      <c r="I87" s="72"/>
      <c r="J87" s="73"/>
      <c r="M87" s="75"/>
      <c r="N87" s="75"/>
      <c r="O87" s="75"/>
      <c r="Q87" s="105"/>
    </row>
    <row r="88" spans="1:17" ht="15.75">
      <c r="A88" s="21"/>
      <c r="B88" s="61"/>
      <c r="C88" s="69"/>
      <c r="D88" s="69"/>
      <c r="E88" s="308"/>
      <c r="F88" s="69"/>
      <c r="G88" s="128"/>
      <c r="H88" s="74"/>
      <c r="Q88" s="107"/>
    </row>
    <row r="89" spans="2:8" ht="15.75">
      <c r="B89" s="61" t="s">
        <v>20</v>
      </c>
      <c r="C89" s="283">
        <v>44.5</v>
      </c>
      <c r="E89" s="305"/>
      <c r="F89" s="100"/>
      <c r="G89" s="282"/>
      <c r="H89" s="100"/>
    </row>
    <row r="90" spans="2:8" ht="15.75">
      <c r="B90" s="61"/>
      <c r="E90" s="306"/>
      <c r="H90" s="71"/>
    </row>
    <row r="91" spans="1:10" ht="69" customHeight="1">
      <c r="A91" s="48" t="s">
        <v>34</v>
      </c>
      <c r="B91" s="61" t="s">
        <v>139</v>
      </c>
      <c r="E91" s="306"/>
      <c r="H91" s="71"/>
      <c r="J91" s="61"/>
    </row>
    <row r="92" spans="2:8" ht="15.75">
      <c r="B92" s="61"/>
      <c r="E92" s="306"/>
      <c r="H92" s="71"/>
    </row>
    <row r="93" spans="2:8" ht="15.75">
      <c r="B93" s="61" t="s">
        <v>25</v>
      </c>
      <c r="C93" s="283">
        <f>57.87/0.09</f>
        <v>643</v>
      </c>
      <c r="E93" s="307"/>
      <c r="F93" s="100"/>
      <c r="G93" s="282"/>
      <c r="H93" s="100"/>
    </row>
    <row r="94" spans="2:8" ht="15.75">
      <c r="B94" s="61"/>
      <c r="C94" s="276" t="s">
        <v>176</v>
      </c>
      <c r="D94" s="272"/>
      <c r="E94" s="310" t="s">
        <v>177</v>
      </c>
      <c r="F94" s="272"/>
      <c r="G94" s="277" t="s">
        <v>170</v>
      </c>
      <c r="H94" s="71"/>
    </row>
    <row r="95" spans="1:8" ht="83.25" customHeight="1">
      <c r="A95" s="48" t="s">
        <v>35</v>
      </c>
      <c r="B95" s="61" t="s">
        <v>89</v>
      </c>
      <c r="E95" s="306"/>
      <c r="H95" s="71"/>
    </row>
    <row r="96" spans="2:8" ht="15.75">
      <c r="B96" s="61"/>
      <c r="E96" s="306"/>
      <c r="H96" s="71"/>
    </row>
    <row r="97" spans="2:10" ht="15.75">
      <c r="B97" s="61" t="s">
        <v>20</v>
      </c>
      <c r="C97" s="283">
        <f>C50*0.8</f>
        <v>7.2</v>
      </c>
      <c r="E97" s="307"/>
      <c r="F97" s="100"/>
      <c r="G97" s="282"/>
      <c r="H97" s="100"/>
      <c r="J97" s="52"/>
    </row>
    <row r="98" spans="2:10" ht="15.75">
      <c r="B98" s="61"/>
      <c r="E98" s="306"/>
      <c r="H98" s="62"/>
      <c r="J98" s="52"/>
    </row>
    <row r="99" spans="1:8" ht="69" customHeight="1">
      <c r="A99" s="48" t="s">
        <v>36</v>
      </c>
      <c r="B99" s="61" t="s">
        <v>90</v>
      </c>
      <c r="E99" s="306"/>
      <c r="H99" s="71"/>
    </row>
    <row r="100" spans="2:8" ht="15.75">
      <c r="B100" s="61"/>
      <c r="E100" s="306"/>
      <c r="H100" s="71"/>
    </row>
    <row r="101" spans="2:8" ht="25.5">
      <c r="B101" s="61" t="s">
        <v>147</v>
      </c>
      <c r="E101" s="306"/>
      <c r="H101" s="71"/>
    </row>
    <row r="102" spans="2:8" ht="15.75">
      <c r="B102" s="61" t="s">
        <v>20</v>
      </c>
      <c r="C102" s="283">
        <f>1197.01*0.8</f>
        <v>957.6080000000001</v>
      </c>
      <c r="E102" s="305"/>
      <c r="F102" s="100"/>
      <c r="G102" s="282"/>
      <c r="H102" s="100"/>
    </row>
    <row r="103" spans="2:10" ht="15.75">
      <c r="B103" s="61"/>
      <c r="E103" s="306"/>
      <c r="H103" s="62"/>
      <c r="J103" s="52"/>
    </row>
    <row r="104" spans="2:8" ht="15.75">
      <c r="B104" s="61" t="s">
        <v>148</v>
      </c>
      <c r="E104" s="306"/>
      <c r="H104" s="71"/>
    </row>
    <row r="105" spans="2:8" ht="15.75">
      <c r="B105" s="61" t="s">
        <v>20</v>
      </c>
      <c r="C105" s="283">
        <f>1197.01*0.2</f>
        <v>239.40200000000002</v>
      </c>
      <c r="E105" s="307"/>
      <c r="F105" s="100"/>
      <c r="G105" s="282"/>
      <c r="H105" s="100"/>
    </row>
    <row r="106" spans="2:8" ht="15.75">
      <c r="B106" s="61"/>
      <c r="E106" s="306"/>
      <c r="H106" s="71"/>
    </row>
    <row r="107" spans="1:8" ht="67.5" customHeight="1">
      <c r="A107" s="48" t="s">
        <v>37</v>
      </c>
      <c r="B107" s="61" t="s">
        <v>91</v>
      </c>
      <c r="E107" s="306"/>
      <c r="H107" s="71"/>
    </row>
    <row r="108" spans="2:8" ht="15.75">
      <c r="B108" s="61"/>
      <c r="E108" s="306"/>
      <c r="H108" s="71"/>
    </row>
    <row r="109" spans="2:8" ht="25.5">
      <c r="B109" s="61" t="s">
        <v>147</v>
      </c>
      <c r="E109" s="306"/>
      <c r="H109" s="71"/>
    </row>
    <row r="110" spans="2:8" ht="15.75">
      <c r="B110" s="61" t="s">
        <v>20</v>
      </c>
      <c r="C110" s="283">
        <f>24.36*0.8</f>
        <v>19.488</v>
      </c>
      <c r="E110" s="313"/>
      <c r="F110" s="100"/>
      <c r="G110" s="282"/>
      <c r="H110" s="100"/>
    </row>
    <row r="111" spans="2:10" ht="15.75">
      <c r="B111" s="61"/>
      <c r="E111" s="306"/>
      <c r="H111" s="62"/>
      <c r="J111" s="52"/>
    </row>
    <row r="112" spans="2:8" ht="15.75">
      <c r="B112" s="61" t="s">
        <v>148</v>
      </c>
      <c r="E112" s="306"/>
      <c r="H112" s="71"/>
    </row>
    <row r="113" spans="2:8" ht="15.75">
      <c r="B113" s="61" t="s">
        <v>20</v>
      </c>
      <c r="C113" s="283">
        <f>24.36*0.2</f>
        <v>4.872</v>
      </c>
      <c r="E113" s="305"/>
      <c r="F113" s="100"/>
      <c r="G113" s="282"/>
      <c r="H113" s="100"/>
    </row>
    <row r="114" spans="1:17" s="80" customFormat="1" ht="15.75">
      <c r="A114" s="81"/>
      <c r="B114" s="82"/>
      <c r="C114" s="76"/>
      <c r="D114" s="76"/>
      <c r="E114" s="306"/>
      <c r="F114" s="76"/>
      <c r="G114" s="124"/>
      <c r="H114" s="77"/>
      <c r="Q114" s="110"/>
    </row>
    <row r="115" spans="1:17" s="74" customFormat="1" ht="42" customHeight="1">
      <c r="A115" s="48" t="s">
        <v>45</v>
      </c>
      <c r="B115" s="61" t="s">
        <v>38</v>
      </c>
      <c r="C115" s="62"/>
      <c r="D115" s="62"/>
      <c r="E115" s="306"/>
      <c r="F115" s="62"/>
      <c r="G115" s="124"/>
      <c r="H115" s="71"/>
      <c r="I115" s="72"/>
      <c r="J115" s="73"/>
      <c r="M115" s="75"/>
      <c r="N115" s="75"/>
      <c r="O115" s="75"/>
      <c r="Q115" s="105"/>
    </row>
    <row r="116" spans="2:17" ht="15.75">
      <c r="B116" s="61"/>
      <c r="C116" s="69"/>
      <c r="D116" s="69"/>
      <c r="E116" s="306"/>
      <c r="F116" s="69"/>
      <c r="G116" s="128"/>
      <c r="H116" s="74"/>
      <c r="Q116" s="107"/>
    </row>
    <row r="117" spans="2:8" ht="15.75">
      <c r="B117" s="61" t="s">
        <v>25</v>
      </c>
      <c r="C117" s="283">
        <f>C42*0.75</f>
        <v>354.75</v>
      </c>
      <c r="E117" s="307"/>
      <c r="G117" s="282"/>
      <c r="H117" s="62"/>
    </row>
    <row r="118" spans="2:8" ht="15.75">
      <c r="B118" s="61"/>
      <c r="C118" s="276" t="s">
        <v>176</v>
      </c>
      <c r="D118" s="272"/>
      <c r="E118" s="310" t="s">
        <v>177</v>
      </c>
      <c r="F118" s="272"/>
      <c r="G118" s="277" t="s">
        <v>170</v>
      </c>
      <c r="H118" s="71"/>
    </row>
    <row r="119" spans="1:17" s="74" customFormat="1" ht="147.75" customHeight="1">
      <c r="A119" s="48" t="s">
        <v>46</v>
      </c>
      <c r="B119" s="61" t="s">
        <v>92</v>
      </c>
      <c r="C119" s="62"/>
      <c r="D119" s="62"/>
      <c r="E119" s="306"/>
      <c r="F119" s="62"/>
      <c r="G119" s="124"/>
      <c r="H119" s="71"/>
      <c r="I119" s="72"/>
      <c r="J119" s="73"/>
      <c r="M119" s="75"/>
      <c r="N119" s="75"/>
      <c r="O119" s="75"/>
      <c r="Q119" s="105"/>
    </row>
    <row r="120" spans="1:17" ht="15.75">
      <c r="A120" s="83"/>
      <c r="B120" s="61"/>
      <c r="C120" s="69"/>
      <c r="D120" s="69"/>
      <c r="E120" s="306"/>
      <c r="F120" s="69"/>
      <c r="G120" s="128"/>
      <c r="H120" s="74"/>
      <c r="Q120" s="107"/>
    </row>
    <row r="121" spans="2:8" ht="15.75">
      <c r="B121" s="61" t="s">
        <v>20</v>
      </c>
      <c r="C121" s="283">
        <v>68.2</v>
      </c>
      <c r="E121" s="307"/>
      <c r="G121" s="282"/>
      <c r="H121" s="62"/>
    </row>
    <row r="122" spans="2:8" ht="15.75">
      <c r="B122" s="61"/>
      <c r="C122" s="302"/>
      <c r="D122" s="304"/>
      <c r="E122" s="309"/>
      <c r="F122" s="304"/>
      <c r="G122" s="303"/>
      <c r="H122" s="71"/>
    </row>
    <row r="123" spans="1:17" s="74" customFormat="1" ht="114.75">
      <c r="A123" s="48" t="s">
        <v>47</v>
      </c>
      <c r="B123" s="61" t="s">
        <v>138</v>
      </c>
      <c r="C123" s="62"/>
      <c r="D123" s="62"/>
      <c r="E123" s="306"/>
      <c r="F123" s="62"/>
      <c r="G123" s="124"/>
      <c r="H123" s="71"/>
      <c r="I123" s="72"/>
      <c r="J123" s="73"/>
      <c r="M123" s="75"/>
      <c r="N123" s="75"/>
      <c r="O123" s="75"/>
      <c r="Q123" s="105"/>
    </row>
    <row r="124" spans="1:17" ht="15.75">
      <c r="A124" s="83"/>
      <c r="B124" s="61"/>
      <c r="C124" s="69"/>
      <c r="D124" s="69"/>
      <c r="E124" s="306"/>
      <c r="F124" s="69"/>
      <c r="G124" s="128"/>
      <c r="H124" s="74"/>
      <c r="Q124" s="107"/>
    </row>
    <row r="125" spans="2:8" ht="15.75">
      <c r="B125" s="61" t="s">
        <v>20</v>
      </c>
      <c r="C125" s="283">
        <v>233.8</v>
      </c>
      <c r="E125" s="307"/>
      <c r="G125" s="282"/>
      <c r="H125" s="62"/>
    </row>
    <row r="126" spans="2:8" ht="15.75">
      <c r="B126" s="61"/>
      <c r="E126" s="306"/>
      <c r="H126" s="71"/>
    </row>
    <row r="127" spans="1:17" ht="96" customHeight="1">
      <c r="A127" s="89" t="s">
        <v>48</v>
      </c>
      <c r="B127" s="90" t="s">
        <v>93</v>
      </c>
      <c r="C127" s="91"/>
      <c r="D127" s="91"/>
      <c r="E127" s="306"/>
      <c r="H127" s="71"/>
      <c r="Q127" s="108"/>
    </row>
    <row r="128" spans="1:17" ht="15.75">
      <c r="A128" s="92"/>
      <c r="B128" s="90"/>
      <c r="C128" s="91"/>
      <c r="D128" s="91"/>
      <c r="E128" s="306"/>
      <c r="H128" s="71"/>
      <c r="Q128" s="108"/>
    </row>
    <row r="129" spans="1:17" ht="15.75">
      <c r="A129" s="89"/>
      <c r="B129" s="90" t="s">
        <v>20</v>
      </c>
      <c r="C129" s="285">
        <f>761.65*0.68</f>
        <v>517.922</v>
      </c>
      <c r="D129" s="91"/>
      <c r="E129" s="307"/>
      <c r="G129" s="282"/>
      <c r="H129" s="62"/>
      <c r="Q129" s="108"/>
    </row>
    <row r="130" spans="1:17" ht="15.75">
      <c r="A130" s="89"/>
      <c r="B130" s="90"/>
      <c r="C130" s="91"/>
      <c r="D130" s="91"/>
      <c r="E130" s="306"/>
      <c r="H130" s="71"/>
      <c r="Q130" s="108"/>
    </row>
    <row r="131" spans="1:17" s="74" customFormat="1" ht="38.25">
      <c r="A131" s="89" t="s">
        <v>49</v>
      </c>
      <c r="B131" s="90" t="s">
        <v>94</v>
      </c>
      <c r="C131" s="91"/>
      <c r="D131" s="91"/>
      <c r="E131" s="306"/>
      <c r="F131" s="62"/>
      <c r="G131" s="124"/>
      <c r="H131" s="71"/>
      <c r="Q131" s="108"/>
    </row>
    <row r="132" spans="1:17" ht="15.75">
      <c r="A132" s="92"/>
      <c r="B132" s="90"/>
      <c r="C132" s="93"/>
      <c r="D132" s="93"/>
      <c r="E132" s="306"/>
      <c r="F132" s="69"/>
      <c r="G132" s="128"/>
      <c r="H132" s="74"/>
      <c r="I132" s="51"/>
      <c r="J132" s="51"/>
      <c r="M132" s="51"/>
      <c r="N132" s="51"/>
      <c r="O132" s="51"/>
      <c r="Q132" s="109"/>
    </row>
    <row r="133" spans="1:17" ht="15.75">
      <c r="A133" s="89"/>
      <c r="B133" s="90" t="s">
        <v>20</v>
      </c>
      <c r="C133" s="285">
        <f>761.65*0.32</f>
        <v>243.728</v>
      </c>
      <c r="D133" s="91"/>
      <c r="E133" s="307"/>
      <c r="G133" s="282"/>
      <c r="H133" s="62"/>
      <c r="I133" s="51"/>
      <c r="J133" s="51"/>
      <c r="M133" s="51"/>
      <c r="N133" s="51"/>
      <c r="O133" s="51"/>
      <c r="Q133" s="108"/>
    </row>
    <row r="134" spans="1:17" ht="15.75">
      <c r="A134" s="89"/>
      <c r="B134" s="90"/>
      <c r="C134" s="91"/>
      <c r="D134" s="91"/>
      <c r="E134" s="306"/>
      <c r="H134" s="71"/>
      <c r="I134" s="51"/>
      <c r="J134" s="51"/>
      <c r="M134" s="51"/>
      <c r="N134" s="51"/>
      <c r="O134" s="51"/>
      <c r="Q134" s="108"/>
    </row>
    <row r="135" spans="1:11" ht="114.75">
      <c r="A135" s="48" t="s">
        <v>50</v>
      </c>
      <c r="B135" s="61" t="s">
        <v>183</v>
      </c>
      <c r="E135" s="306"/>
      <c r="H135" s="71"/>
      <c r="K135" s="61"/>
    </row>
    <row r="136" spans="1:8" ht="15.75">
      <c r="A136" s="83"/>
      <c r="B136" s="61"/>
      <c r="E136" s="306"/>
      <c r="H136" s="71"/>
    </row>
    <row r="137" spans="2:8" ht="15.75">
      <c r="B137" s="61" t="s">
        <v>20</v>
      </c>
      <c r="C137" s="283">
        <v>132</v>
      </c>
      <c r="E137" s="307"/>
      <c r="G137" s="282"/>
      <c r="H137" s="62"/>
    </row>
    <row r="138" spans="2:8" ht="15.75">
      <c r="B138" s="61"/>
      <c r="C138" s="276" t="s">
        <v>176</v>
      </c>
      <c r="D138" s="272"/>
      <c r="E138" s="310" t="s">
        <v>177</v>
      </c>
      <c r="F138" s="272"/>
      <c r="G138" s="277" t="s">
        <v>170</v>
      </c>
      <c r="H138" s="71"/>
    </row>
    <row r="139" spans="1:8" ht="327.75" customHeight="1">
      <c r="A139" s="48" t="s">
        <v>51</v>
      </c>
      <c r="B139" s="19" t="s">
        <v>174</v>
      </c>
      <c r="E139" s="306"/>
      <c r="H139" s="71"/>
    </row>
    <row r="140" spans="1:8" ht="15.75">
      <c r="A140" s="83"/>
      <c r="B140" s="84"/>
      <c r="E140" s="306"/>
      <c r="H140" s="71"/>
    </row>
    <row r="141" spans="2:8" ht="15.75">
      <c r="B141" s="61" t="s">
        <v>25</v>
      </c>
      <c r="C141" s="283">
        <f>C93</f>
        <v>643</v>
      </c>
      <c r="E141" s="305"/>
      <c r="G141" s="282"/>
      <c r="H141" s="62"/>
    </row>
    <row r="142" spans="2:8" ht="15.75">
      <c r="B142" s="61"/>
      <c r="E142" s="306"/>
      <c r="H142" s="62"/>
    </row>
    <row r="143" spans="1:8" ht="55.5" customHeight="1">
      <c r="A143" s="48" t="s">
        <v>67</v>
      </c>
      <c r="B143" s="19" t="s">
        <v>257</v>
      </c>
      <c r="E143" s="306"/>
      <c r="H143" s="71"/>
    </row>
    <row r="144" spans="1:8" ht="15.75">
      <c r="A144" s="83"/>
      <c r="B144" s="84"/>
      <c r="E144" s="306"/>
      <c r="H144" s="71"/>
    </row>
    <row r="145" spans="2:8" ht="15.75">
      <c r="B145" s="61" t="s">
        <v>25</v>
      </c>
      <c r="C145" s="283">
        <v>392</v>
      </c>
      <c r="E145" s="307"/>
      <c r="G145" s="282"/>
      <c r="H145" s="62"/>
    </row>
    <row r="146" spans="2:8" ht="15.75">
      <c r="B146" s="61"/>
      <c r="E146" s="306"/>
      <c r="H146" s="71"/>
    </row>
    <row r="147" spans="1:11" ht="25.5">
      <c r="A147" s="48" t="s">
        <v>63</v>
      </c>
      <c r="B147" s="84" t="s">
        <v>256</v>
      </c>
      <c r="E147" s="306"/>
      <c r="H147" s="71"/>
      <c r="K147" s="148"/>
    </row>
    <row r="148" spans="1:8" ht="15.75">
      <c r="A148" s="83"/>
      <c r="B148" s="84"/>
      <c r="E148" s="306"/>
      <c r="H148" s="71"/>
    </row>
    <row r="149" spans="2:8" ht="15.75">
      <c r="B149" s="61" t="s">
        <v>25</v>
      </c>
      <c r="C149" s="283">
        <f>1.63/0.05</f>
        <v>32.599999999999994</v>
      </c>
      <c r="E149" s="307"/>
      <c r="G149" s="282"/>
      <c r="H149" s="62"/>
    </row>
    <row r="150" spans="2:8" ht="15.75">
      <c r="B150" s="61"/>
      <c r="E150" s="306"/>
      <c r="H150" s="71"/>
    </row>
    <row r="151" spans="1:8" ht="116.25">
      <c r="A151" s="48" t="s">
        <v>57</v>
      </c>
      <c r="B151" s="61" t="s">
        <v>98</v>
      </c>
      <c r="E151" s="306"/>
      <c r="H151" s="71"/>
    </row>
    <row r="152" spans="2:8" ht="15.75">
      <c r="B152" s="61"/>
      <c r="E152" s="306"/>
      <c r="H152" s="71"/>
    </row>
    <row r="153" spans="2:8" ht="15.75">
      <c r="B153" s="61" t="s">
        <v>20</v>
      </c>
      <c r="C153" s="283">
        <f>(1221.37-C133)*1.3</f>
        <v>1270.9345999999998</v>
      </c>
      <c r="E153" s="307"/>
      <c r="F153" s="289"/>
      <c r="G153" s="282"/>
      <c r="H153" s="62"/>
    </row>
    <row r="154" spans="2:8" ht="15.75">
      <c r="B154" s="61"/>
      <c r="C154" s="276" t="s">
        <v>176</v>
      </c>
      <c r="D154" s="272"/>
      <c r="E154" s="310" t="s">
        <v>177</v>
      </c>
      <c r="F154" s="272"/>
      <c r="G154" s="277" t="s">
        <v>170</v>
      </c>
      <c r="H154" s="71"/>
    </row>
    <row r="155" spans="1:8" ht="141.75" customHeight="1">
      <c r="A155" s="48" t="s">
        <v>58</v>
      </c>
      <c r="B155" s="61" t="s">
        <v>137</v>
      </c>
      <c r="E155" s="306"/>
      <c r="H155" s="71"/>
    </row>
    <row r="156" spans="2:8" ht="15.75">
      <c r="B156" s="61"/>
      <c r="E156" s="306"/>
      <c r="H156" s="71"/>
    </row>
    <row r="157" spans="2:8" ht="15.75">
      <c r="B157" s="61" t="s">
        <v>25</v>
      </c>
      <c r="C157" s="283">
        <f>C89/0.15</f>
        <v>296.6666666666667</v>
      </c>
      <c r="E157" s="307"/>
      <c r="G157" s="282"/>
      <c r="H157" s="62"/>
    </row>
    <row r="158" spans="2:8" ht="15.75">
      <c r="B158" s="61"/>
      <c r="C158" s="302"/>
      <c r="D158" s="304"/>
      <c r="E158" s="309"/>
      <c r="F158" s="304"/>
      <c r="G158" s="303"/>
      <c r="H158" s="71"/>
    </row>
    <row r="159" spans="1:8" ht="55.5" customHeight="1">
      <c r="A159" s="48" t="s">
        <v>64</v>
      </c>
      <c r="B159" s="61" t="s">
        <v>99</v>
      </c>
      <c r="E159" s="306"/>
      <c r="H159" s="71"/>
    </row>
    <row r="160" spans="2:8" ht="15.75">
      <c r="B160" s="61"/>
      <c r="E160" s="306"/>
      <c r="H160" s="71"/>
    </row>
    <row r="161" spans="2:8" ht="15.75">
      <c r="B161" s="61" t="s">
        <v>41</v>
      </c>
      <c r="C161" s="283">
        <v>5</v>
      </c>
      <c r="E161" s="307"/>
      <c r="G161" s="282"/>
      <c r="H161" s="62"/>
    </row>
    <row r="162" spans="2:8" ht="15.75">
      <c r="B162" s="61"/>
      <c r="E162" s="306"/>
      <c r="H162" s="71"/>
    </row>
    <row r="163" spans="1:17" s="74" customFormat="1" ht="63.75">
      <c r="A163" s="48" t="s">
        <v>65</v>
      </c>
      <c r="B163" s="61" t="s">
        <v>7</v>
      </c>
      <c r="C163" s="62"/>
      <c r="D163" s="62"/>
      <c r="E163" s="306"/>
      <c r="F163" s="62"/>
      <c r="G163" s="124"/>
      <c r="H163" s="71"/>
      <c r="I163" s="72"/>
      <c r="J163" s="73"/>
      <c r="M163" s="75"/>
      <c r="N163" s="75"/>
      <c r="O163" s="75"/>
      <c r="Q163" s="105"/>
    </row>
    <row r="164" spans="2:17" ht="15.75">
      <c r="B164" s="61"/>
      <c r="C164" s="69"/>
      <c r="D164" s="69"/>
      <c r="E164" s="308"/>
      <c r="F164" s="69"/>
      <c r="G164" s="128"/>
      <c r="H164" s="74"/>
      <c r="Q164" s="107"/>
    </row>
    <row r="165" spans="2:8" ht="15.75">
      <c r="B165" s="61" t="s">
        <v>39</v>
      </c>
      <c r="E165" s="306"/>
      <c r="G165" s="282"/>
      <c r="H165" s="62"/>
    </row>
    <row r="166" spans="2:8" ht="15.75">
      <c r="B166" s="61"/>
      <c r="E166" s="306"/>
      <c r="H166" s="71"/>
    </row>
    <row r="167" spans="1:17" s="9" customFormat="1" ht="15.75">
      <c r="A167" s="48"/>
      <c r="B167" s="70" t="s">
        <v>21</v>
      </c>
      <c r="C167" s="66"/>
      <c r="D167" s="66"/>
      <c r="E167" s="314"/>
      <c r="F167" s="66"/>
      <c r="G167" s="278"/>
      <c r="H167" s="58"/>
      <c r="I167" s="30"/>
      <c r="J167" s="26"/>
      <c r="M167" s="34"/>
      <c r="N167" s="34"/>
      <c r="O167" s="34"/>
      <c r="Q167" s="106"/>
    </row>
    <row r="168" spans="1:17" ht="15.75" customHeight="1">
      <c r="A168" s="56"/>
      <c r="B168" s="11"/>
      <c r="C168" s="66"/>
      <c r="D168" s="66"/>
      <c r="E168" s="314"/>
      <c r="F168" s="66"/>
      <c r="G168" s="123"/>
      <c r="Q168" s="106"/>
    </row>
    <row r="169" spans="1:17" s="152" customFormat="1" ht="15.75">
      <c r="A169" s="154" t="s">
        <v>42</v>
      </c>
      <c r="B169" s="155" t="s">
        <v>18</v>
      </c>
      <c r="C169" s="156"/>
      <c r="D169" s="98"/>
      <c r="E169" s="315"/>
      <c r="F169" s="98"/>
      <c r="G169" s="157"/>
      <c r="H169" s="98"/>
      <c r="I169" s="158"/>
      <c r="J169" s="159"/>
      <c r="M169" s="160"/>
      <c r="N169" s="160"/>
      <c r="O169" s="160"/>
      <c r="Q169" s="161"/>
    </row>
    <row r="170" spans="1:17" ht="15.75">
      <c r="A170" s="14"/>
      <c r="B170" s="11"/>
      <c r="C170" s="55"/>
      <c r="D170" s="9"/>
      <c r="E170" s="312"/>
      <c r="F170" s="9"/>
      <c r="G170" s="122"/>
      <c r="H170" s="9"/>
      <c r="Q170" s="114"/>
    </row>
    <row r="171" spans="1:8" ht="43.5" customHeight="1">
      <c r="A171" s="48" t="s">
        <v>114</v>
      </c>
      <c r="B171" s="85" t="s">
        <v>100</v>
      </c>
      <c r="E171" s="306"/>
      <c r="H171" s="71"/>
    </row>
    <row r="172" spans="2:8" ht="15.75">
      <c r="B172" s="61"/>
      <c r="E172" s="306"/>
      <c r="H172" s="71"/>
    </row>
    <row r="173" spans="2:8" ht="15.75">
      <c r="B173" s="61" t="s">
        <v>22</v>
      </c>
      <c r="C173" s="283">
        <v>472</v>
      </c>
      <c r="E173" s="316"/>
      <c r="G173" s="282"/>
      <c r="H173" s="62"/>
    </row>
    <row r="174" spans="2:8" ht="15.75">
      <c r="B174" s="61"/>
      <c r="C174" s="147"/>
      <c r="E174" s="306"/>
      <c r="H174" s="62"/>
    </row>
    <row r="175" spans="1:8" ht="97.5" customHeight="1">
      <c r="A175" s="48" t="s">
        <v>80</v>
      </c>
      <c r="B175" s="85" t="s">
        <v>101</v>
      </c>
      <c r="E175" s="306"/>
      <c r="H175" s="71"/>
    </row>
    <row r="176" spans="2:8" ht="15.75">
      <c r="B176" s="61"/>
      <c r="E176" s="306"/>
      <c r="H176" s="71"/>
    </row>
    <row r="177" spans="2:8" ht="15.75">
      <c r="B177" s="61" t="s">
        <v>22</v>
      </c>
      <c r="C177" s="283">
        <v>472</v>
      </c>
      <c r="E177" s="317"/>
      <c r="G177" s="282"/>
      <c r="H177" s="62"/>
    </row>
    <row r="178" spans="2:8" ht="15.75">
      <c r="B178" s="61"/>
      <c r="C178" s="276" t="s">
        <v>176</v>
      </c>
      <c r="D178" s="272"/>
      <c r="E178" s="310" t="s">
        <v>177</v>
      </c>
      <c r="F178" s="272"/>
      <c r="G178" s="277" t="s">
        <v>170</v>
      </c>
      <c r="H178" s="71"/>
    </row>
    <row r="179" spans="1:15" ht="63.75">
      <c r="A179" s="48" t="s">
        <v>60</v>
      </c>
      <c r="B179" s="61" t="s">
        <v>228</v>
      </c>
      <c r="E179" s="306"/>
      <c r="H179" s="71"/>
      <c r="I179" s="51"/>
      <c r="J179" s="51"/>
      <c r="M179" s="51"/>
      <c r="N179" s="51"/>
      <c r="O179" s="51"/>
    </row>
    <row r="180" spans="2:15" ht="15.75">
      <c r="B180" s="61"/>
      <c r="E180" s="306"/>
      <c r="H180" s="71"/>
      <c r="I180" s="51"/>
      <c r="J180" s="51"/>
      <c r="M180" s="51"/>
      <c r="N180" s="51"/>
      <c r="O180" s="51"/>
    </row>
    <row r="181" spans="2:15" ht="15.75">
      <c r="B181" s="61" t="s">
        <v>59</v>
      </c>
      <c r="C181" s="62">
        <v>5</v>
      </c>
      <c r="E181" s="305"/>
      <c r="G181" s="282"/>
      <c r="H181" s="62"/>
      <c r="I181" s="51"/>
      <c r="J181" s="51"/>
      <c r="M181" s="51"/>
      <c r="N181" s="51"/>
      <c r="O181" s="51"/>
    </row>
    <row r="182" spans="1:17" s="146" customFormat="1" ht="15.75">
      <c r="A182" s="48"/>
      <c r="B182" s="61"/>
      <c r="C182" s="153"/>
      <c r="D182" s="62"/>
      <c r="E182" s="318"/>
      <c r="F182" s="62"/>
      <c r="G182" s="124"/>
      <c r="H182" s="62"/>
      <c r="Q182" s="118"/>
    </row>
    <row r="183" spans="1:17" s="146" customFormat="1" ht="102">
      <c r="A183" s="48" t="s">
        <v>103</v>
      </c>
      <c r="B183" s="12" t="s">
        <v>196</v>
      </c>
      <c r="C183" s="62"/>
      <c r="D183" s="62"/>
      <c r="E183" s="306"/>
      <c r="F183" s="62"/>
      <c r="G183" s="124"/>
      <c r="H183" s="162"/>
      <c r="K183" s="12"/>
      <c r="Q183" s="105"/>
    </row>
    <row r="184" spans="1:17" s="146" customFormat="1" ht="15.75">
      <c r="A184" s="48"/>
      <c r="B184" s="12"/>
      <c r="C184" s="62"/>
      <c r="D184" s="62"/>
      <c r="E184" s="306"/>
      <c r="F184" s="62"/>
      <c r="G184" s="124"/>
      <c r="H184" s="162"/>
      <c r="K184" s="12"/>
      <c r="Q184" s="105"/>
    </row>
    <row r="185" spans="1:17" s="146" customFormat="1" ht="15.75">
      <c r="A185" s="48"/>
      <c r="B185" s="61" t="s">
        <v>123</v>
      </c>
      <c r="C185" s="286">
        <v>17</v>
      </c>
      <c r="D185" s="62"/>
      <c r="E185" s="316"/>
      <c r="F185" s="62"/>
      <c r="G185" s="282"/>
      <c r="H185" s="62"/>
      <c r="Q185" s="118"/>
    </row>
    <row r="186" spans="1:17" s="146" customFormat="1" ht="15.75">
      <c r="A186" s="48"/>
      <c r="B186" s="61" t="s">
        <v>124</v>
      </c>
      <c r="C186" s="286">
        <v>3</v>
      </c>
      <c r="D186" s="62"/>
      <c r="E186" s="316"/>
      <c r="F186" s="62"/>
      <c r="G186" s="282"/>
      <c r="H186" s="62"/>
      <c r="Q186" s="118"/>
    </row>
    <row r="187" spans="1:17" s="146" customFormat="1" ht="15.75">
      <c r="A187" s="48"/>
      <c r="B187" s="61"/>
      <c r="C187" s="153"/>
      <c r="D187" s="62"/>
      <c r="E187" s="318"/>
      <c r="F187" s="62"/>
      <c r="G187" s="124"/>
      <c r="H187" s="62"/>
      <c r="Q187" s="118"/>
    </row>
    <row r="188" spans="1:17" s="146" customFormat="1" ht="165.75">
      <c r="A188" s="48" t="s">
        <v>81</v>
      </c>
      <c r="B188" s="12" t="s">
        <v>195</v>
      </c>
      <c r="C188" s="62"/>
      <c r="D188" s="62"/>
      <c r="E188" s="306"/>
      <c r="F188" s="62"/>
      <c r="G188" s="124"/>
      <c r="H188" s="162"/>
      <c r="K188" s="12"/>
      <c r="Q188" s="105"/>
    </row>
    <row r="189" spans="1:17" s="146" customFormat="1" ht="15.75">
      <c r="A189" s="48"/>
      <c r="B189" s="61"/>
      <c r="C189" s="62"/>
      <c r="D189" s="62"/>
      <c r="E189" s="306"/>
      <c r="F189" s="62"/>
      <c r="G189" s="124"/>
      <c r="H189" s="162"/>
      <c r="Q189" s="105"/>
    </row>
    <row r="190" spans="1:17" s="146" customFormat="1" ht="15.75">
      <c r="A190" s="48"/>
      <c r="B190" s="61" t="s">
        <v>123</v>
      </c>
      <c r="C190" s="286">
        <f>C185</f>
        <v>17</v>
      </c>
      <c r="D190" s="62"/>
      <c r="E190" s="316"/>
      <c r="F190" s="62"/>
      <c r="G190" s="282"/>
      <c r="H190" s="62"/>
      <c r="Q190" s="118"/>
    </row>
    <row r="191" spans="1:17" s="146" customFormat="1" ht="15.75">
      <c r="A191" s="48"/>
      <c r="B191" s="61" t="s">
        <v>124</v>
      </c>
      <c r="C191" s="153">
        <f>C186</f>
        <v>3</v>
      </c>
      <c r="D191" s="62"/>
      <c r="E191" s="316"/>
      <c r="F191" s="62"/>
      <c r="G191" s="282"/>
      <c r="H191" s="62"/>
      <c r="Q191" s="118"/>
    </row>
    <row r="192" spans="1:17" s="146" customFormat="1" ht="15.75">
      <c r="A192" s="48"/>
      <c r="B192" s="61"/>
      <c r="C192" s="153"/>
      <c r="D192" s="62"/>
      <c r="E192" s="318"/>
      <c r="F192" s="62"/>
      <c r="G192" s="124"/>
      <c r="H192" s="62"/>
      <c r="Q192" s="118"/>
    </row>
    <row r="193" spans="1:17" s="146" customFormat="1" ht="114.75">
      <c r="A193" s="48" t="s">
        <v>116</v>
      </c>
      <c r="B193" s="12" t="s">
        <v>208</v>
      </c>
      <c r="C193" s="62"/>
      <c r="D193" s="62"/>
      <c r="E193" s="306"/>
      <c r="F193" s="62"/>
      <c r="G193" s="124"/>
      <c r="H193" s="162"/>
      <c r="K193" s="12"/>
      <c r="Q193" s="105"/>
    </row>
    <row r="194" spans="1:17" s="146" customFormat="1" ht="15.75">
      <c r="A194" s="48"/>
      <c r="B194" s="12"/>
      <c r="C194" s="62"/>
      <c r="D194" s="62"/>
      <c r="E194" s="306"/>
      <c r="F194" s="62"/>
      <c r="G194" s="124"/>
      <c r="H194" s="162"/>
      <c r="K194" s="12"/>
      <c r="Q194" s="105"/>
    </row>
    <row r="195" spans="1:17" s="146" customFormat="1" ht="15.75">
      <c r="A195" s="48"/>
      <c r="B195" s="61" t="s">
        <v>124</v>
      </c>
      <c r="C195" s="286">
        <v>2</v>
      </c>
      <c r="D195" s="62"/>
      <c r="E195" s="316"/>
      <c r="F195" s="62"/>
      <c r="G195" s="282"/>
      <c r="H195" s="62"/>
      <c r="Q195" s="118"/>
    </row>
    <row r="196" spans="1:17" s="146" customFormat="1" ht="15.75">
      <c r="A196" s="48"/>
      <c r="B196" s="61" t="s">
        <v>125</v>
      </c>
      <c r="C196" s="286">
        <v>2</v>
      </c>
      <c r="D196" s="62"/>
      <c r="E196" s="316"/>
      <c r="F196" s="62"/>
      <c r="G196" s="282"/>
      <c r="H196" s="62"/>
      <c r="Q196" s="118"/>
    </row>
    <row r="197" spans="1:17" s="146" customFormat="1" ht="15.75">
      <c r="A197" s="48"/>
      <c r="B197" s="61"/>
      <c r="C197" s="276" t="s">
        <v>176</v>
      </c>
      <c r="D197" s="272"/>
      <c r="E197" s="310" t="s">
        <v>177</v>
      </c>
      <c r="F197" s="272"/>
      <c r="G197" s="277" t="s">
        <v>170</v>
      </c>
      <c r="H197" s="62"/>
      <c r="Q197" s="118"/>
    </row>
    <row r="198" spans="1:17" s="146" customFormat="1" ht="178.5">
      <c r="A198" s="48" t="s">
        <v>79</v>
      </c>
      <c r="B198" s="12" t="s">
        <v>209</v>
      </c>
      <c r="C198" s="62"/>
      <c r="D198" s="62"/>
      <c r="E198" s="306"/>
      <c r="F198" s="62"/>
      <c r="G198" s="124"/>
      <c r="H198" s="162"/>
      <c r="K198" s="12"/>
      <c r="Q198" s="105"/>
    </row>
    <row r="199" spans="1:17" s="146" customFormat="1" ht="15.75">
      <c r="A199" s="48"/>
      <c r="B199" s="61"/>
      <c r="C199" s="62"/>
      <c r="D199" s="62"/>
      <c r="E199" s="306"/>
      <c r="F199" s="62"/>
      <c r="G199" s="124"/>
      <c r="H199" s="162"/>
      <c r="Q199" s="105"/>
    </row>
    <row r="200" spans="1:17" s="146" customFormat="1" ht="15.75">
      <c r="A200" s="48"/>
      <c r="B200" s="61" t="s">
        <v>124</v>
      </c>
      <c r="C200" s="286">
        <f>C195</f>
        <v>2</v>
      </c>
      <c r="D200" s="62"/>
      <c r="E200" s="316"/>
      <c r="F200" s="62"/>
      <c r="G200" s="282"/>
      <c r="H200" s="62"/>
      <c r="Q200" s="118"/>
    </row>
    <row r="201" spans="1:17" s="146" customFormat="1" ht="15.75">
      <c r="A201" s="48"/>
      <c r="B201" s="61" t="s">
        <v>125</v>
      </c>
      <c r="C201" s="286">
        <f>C196</f>
        <v>2</v>
      </c>
      <c r="D201" s="62"/>
      <c r="E201" s="316"/>
      <c r="F201" s="62"/>
      <c r="G201" s="282"/>
      <c r="H201" s="62"/>
      <c r="Q201" s="118"/>
    </row>
    <row r="202" spans="1:17" ht="15.75">
      <c r="A202" s="8"/>
      <c r="B202" s="12"/>
      <c r="C202" s="6"/>
      <c r="D202" s="5"/>
      <c r="E202" s="306"/>
      <c r="F202" s="5"/>
      <c r="G202" s="112"/>
      <c r="H202" s="5"/>
      <c r="Q202" s="112"/>
    </row>
    <row r="203" spans="1:11" ht="102">
      <c r="A203" s="48" t="s">
        <v>118</v>
      </c>
      <c r="B203" s="12" t="s">
        <v>229</v>
      </c>
      <c r="E203" s="306"/>
      <c r="H203" s="71"/>
      <c r="K203" s="12"/>
    </row>
    <row r="204" spans="2:8" ht="15.75">
      <c r="B204" s="61"/>
      <c r="E204" s="306"/>
      <c r="H204" s="71"/>
    </row>
    <row r="205" spans="2:17" ht="15.75">
      <c r="B205" s="61" t="s">
        <v>23</v>
      </c>
      <c r="C205" s="283">
        <v>1</v>
      </c>
      <c r="E205" s="316"/>
      <c r="G205" s="282"/>
      <c r="H205" s="62"/>
      <c r="M205" s="140"/>
      <c r="Q205" s="118"/>
    </row>
    <row r="206" spans="2:17" ht="15.75">
      <c r="B206" s="61"/>
      <c r="E206" s="318"/>
      <c r="H206" s="62"/>
      <c r="Q206" s="118"/>
    </row>
    <row r="207" spans="1:11" ht="165.75">
      <c r="A207" s="48" t="s">
        <v>110</v>
      </c>
      <c r="B207" s="12" t="s">
        <v>230</v>
      </c>
      <c r="E207" s="306"/>
      <c r="H207" s="71"/>
      <c r="K207" s="12"/>
    </row>
    <row r="208" spans="2:8" ht="15.75">
      <c r="B208" s="61"/>
      <c r="E208" s="306"/>
      <c r="H208" s="71"/>
    </row>
    <row r="209" spans="2:17" ht="15.75">
      <c r="B209" s="61" t="s">
        <v>23</v>
      </c>
      <c r="C209" s="283">
        <f>C205</f>
        <v>1</v>
      </c>
      <c r="E209" s="316"/>
      <c r="G209" s="282"/>
      <c r="H209" s="62"/>
      <c r="M209" s="140"/>
      <c r="Q209" s="118"/>
    </row>
    <row r="210" spans="1:17" s="7" customFormat="1" ht="15.75">
      <c r="A210" s="8"/>
      <c r="B210" s="12"/>
      <c r="C210" s="276" t="s">
        <v>176</v>
      </c>
      <c r="D210" s="272"/>
      <c r="E210" s="310" t="s">
        <v>177</v>
      </c>
      <c r="F210" s="272"/>
      <c r="G210" s="277" t="s">
        <v>170</v>
      </c>
      <c r="H210" s="5"/>
      <c r="Q210" s="112"/>
    </row>
    <row r="211" spans="1:17" s="7" customFormat="1" ht="191.25">
      <c r="A211" s="8" t="s">
        <v>111</v>
      </c>
      <c r="B211" s="163" t="s">
        <v>173</v>
      </c>
      <c r="C211" s="5"/>
      <c r="D211" s="5"/>
      <c r="E211" s="306"/>
      <c r="F211" s="5"/>
      <c r="G211" s="129"/>
      <c r="H211" s="18"/>
      <c r="K211" s="12"/>
      <c r="Q211" s="112"/>
    </row>
    <row r="212" spans="1:17" s="7" customFormat="1" ht="15.75">
      <c r="A212" s="8"/>
      <c r="B212" s="12"/>
      <c r="C212" s="5"/>
      <c r="D212" s="5"/>
      <c r="E212" s="306"/>
      <c r="F212" s="5"/>
      <c r="G212" s="129"/>
      <c r="H212" s="18"/>
      <c r="Q212" s="112"/>
    </row>
    <row r="213" spans="1:17" s="7" customFormat="1" ht="15.75">
      <c r="A213" s="8"/>
      <c r="B213" s="12" t="s">
        <v>23</v>
      </c>
      <c r="C213" s="287">
        <v>12</v>
      </c>
      <c r="D213" s="5"/>
      <c r="E213" s="307"/>
      <c r="F213" s="5"/>
      <c r="G213" s="288"/>
      <c r="H213" s="5"/>
      <c r="J213" s="149"/>
      <c r="Q213" s="112"/>
    </row>
    <row r="214" spans="2:15" ht="15.75">
      <c r="B214" s="61"/>
      <c r="E214" s="306"/>
      <c r="H214" s="71"/>
      <c r="I214" s="51"/>
      <c r="J214" s="51"/>
      <c r="M214" s="51"/>
      <c r="N214" s="51"/>
      <c r="O214" s="51"/>
    </row>
    <row r="215" spans="1:8" ht="40.5" customHeight="1">
      <c r="A215" s="48" t="s">
        <v>1</v>
      </c>
      <c r="B215" s="61" t="s">
        <v>106</v>
      </c>
      <c r="E215" s="306"/>
      <c r="H215" s="71"/>
    </row>
    <row r="216" spans="2:8" ht="15.75">
      <c r="B216" s="61"/>
      <c r="E216" s="306"/>
      <c r="H216" s="71"/>
    </row>
    <row r="217" spans="2:17" ht="15.75">
      <c r="B217" s="61" t="s">
        <v>23</v>
      </c>
      <c r="C217" s="283">
        <v>25</v>
      </c>
      <c r="E217" s="307"/>
      <c r="G217" s="282"/>
      <c r="H217" s="62"/>
      <c r="Q217" s="118"/>
    </row>
    <row r="218" spans="2:17" ht="15.75">
      <c r="B218" s="61"/>
      <c r="E218" s="306"/>
      <c r="H218" s="62"/>
      <c r="Q218" s="118"/>
    </row>
    <row r="219" spans="1:8" ht="30.75" customHeight="1">
      <c r="A219" s="48" t="s">
        <v>107</v>
      </c>
      <c r="B219" s="61" t="s">
        <v>105</v>
      </c>
      <c r="E219" s="306"/>
      <c r="H219" s="71"/>
    </row>
    <row r="220" spans="2:8" ht="15.75">
      <c r="B220" s="61"/>
      <c r="E220" s="306"/>
      <c r="H220" s="58"/>
    </row>
    <row r="221" spans="2:8" ht="15.75">
      <c r="B221" s="61" t="s">
        <v>22</v>
      </c>
      <c r="C221" s="283">
        <v>472</v>
      </c>
      <c r="E221" s="305"/>
      <c r="G221" s="282"/>
      <c r="H221" s="62"/>
    </row>
    <row r="222" spans="2:17" ht="15.75">
      <c r="B222" s="61"/>
      <c r="E222" s="306"/>
      <c r="H222" s="62"/>
      <c r="Q222" s="118"/>
    </row>
    <row r="223" spans="1:8" ht="42.75" customHeight="1">
      <c r="A223" s="48" t="s">
        <v>2</v>
      </c>
      <c r="B223" s="61" t="s">
        <v>104</v>
      </c>
      <c r="E223" s="306"/>
      <c r="H223" s="71"/>
    </row>
    <row r="224" spans="2:8" ht="15.75">
      <c r="B224" s="61"/>
      <c r="E224" s="306"/>
      <c r="H224" s="58"/>
    </row>
    <row r="225" spans="2:8" ht="15.75">
      <c r="B225" s="61" t="s">
        <v>22</v>
      </c>
      <c r="C225" s="283">
        <v>472</v>
      </c>
      <c r="E225" s="305"/>
      <c r="G225" s="282"/>
      <c r="H225" s="62"/>
    </row>
    <row r="226" spans="2:8" ht="15.75">
      <c r="B226" s="61"/>
      <c r="E226" s="319"/>
      <c r="H226" s="62"/>
    </row>
    <row r="227" spans="1:8" ht="22.5" customHeight="1">
      <c r="A227" s="48" t="s">
        <v>112</v>
      </c>
      <c r="B227" s="61" t="s">
        <v>108</v>
      </c>
      <c r="E227" s="306"/>
      <c r="H227" s="71"/>
    </row>
    <row r="228" spans="2:8" ht="15.75">
      <c r="B228" s="61"/>
      <c r="E228" s="306"/>
      <c r="H228" s="58"/>
    </row>
    <row r="229" spans="2:8" ht="15.75">
      <c r="B229" s="61" t="s">
        <v>22</v>
      </c>
      <c r="C229" s="283">
        <v>472</v>
      </c>
      <c r="E229" s="305"/>
      <c r="G229" s="282"/>
      <c r="H229" s="62"/>
    </row>
    <row r="230" spans="2:8" ht="15.75">
      <c r="B230" s="61"/>
      <c r="E230" s="306"/>
      <c r="H230" s="71"/>
    </row>
    <row r="231" spans="1:17" s="74" customFormat="1" ht="63.75">
      <c r="A231" s="48" t="s">
        <v>113</v>
      </c>
      <c r="B231" s="61" t="s">
        <v>9</v>
      </c>
      <c r="C231" s="62"/>
      <c r="D231" s="62"/>
      <c r="E231" s="306"/>
      <c r="F231" s="62"/>
      <c r="G231" s="124"/>
      <c r="H231" s="71"/>
      <c r="I231" s="72"/>
      <c r="J231" s="73"/>
      <c r="M231" s="75"/>
      <c r="N231" s="75"/>
      <c r="O231" s="75"/>
      <c r="Q231" s="105"/>
    </row>
    <row r="232" spans="2:17" ht="15.75">
      <c r="B232" s="61"/>
      <c r="C232" s="69"/>
      <c r="D232" s="69"/>
      <c r="E232" s="308"/>
      <c r="F232" s="69"/>
      <c r="G232" s="128"/>
      <c r="H232" s="74"/>
      <c r="Q232" s="107"/>
    </row>
    <row r="233" spans="2:11" ht="15.75">
      <c r="B233" s="61" t="s">
        <v>39</v>
      </c>
      <c r="E233" s="306"/>
      <c r="G233" s="282"/>
      <c r="H233" s="62"/>
      <c r="J233" s="124"/>
      <c r="K233" s="124"/>
    </row>
    <row r="234" spans="2:8" ht="15.75">
      <c r="B234" s="61"/>
      <c r="E234" s="306"/>
      <c r="H234" s="71"/>
    </row>
    <row r="235" spans="2:17" ht="15.75">
      <c r="B235" s="57" t="s">
        <v>24</v>
      </c>
      <c r="C235" s="66"/>
      <c r="D235" s="66"/>
      <c r="E235" s="314"/>
      <c r="F235" s="66"/>
      <c r="G235" s="278"/>
      <c r="Q235" s="106"/>
    </row>
    <row r="236" spans="2:17" ht="15.75">
      <c r="B236" s="57"/>
      <c r="C236" s="66"/>
      <c r="D236" s="66"/>
      <c r="E236" s="314"/>
      <c r="F236" s="66"/>
      <c r="G236" s="123"/>
      <c r="Q236" s="106"/>
    </row>
    <row r="237" spans="1:17" ht="15.75">
      <c r="A237" s="14" t="s">
        <v>0</v>
      </c>
      <c r="B237" s="11" t="s">
        <v>40</v>
      </c>
      <c r="C237" s="55"/>
      <c r="D237" s="9"/>
      <c r="E237" s="312"/>
      <c r="F237" s="9"/>
      <c r="G237" s="122"/>
      <c r="H237" s="62"/>
      <c r="Q237" s="114"/>
    </row>
    <row r="238" spans="3:8" ht="15.75">
      <c r="C238" s="276" t="s">
        <v>176</v>
      </c>
      <c r="D238" s="272"/>
      <c r="E238" s="310" t="s">
        <v>177</v>
      </c>
      <c r="F238" s="272"/>
      <c r="G238" s="277" t="s">
        <v>170</v>
      </c>
      <c r="H238" s="71"/>
    </row>
    <row r="239" spans="1:8" ht="51">
      <c r="A239" s="48" t="s">
        <v>3</v>
      </c>
      <c r="B239" s="63" t="s">
        <v>72</v>
      </c>
      <c r="E239" s="306"/>
      <c r="H239" s="71"/>
    </row>
    <row r="240" spans="5:8" ht="15.75">
      <c r="E240" s="306"/>
      <c r="H240" s="71"/>
    </row>
    <row r="241" spans="2:8" ht="15.75">
      <c r="B241" s="61" t="s">
        <v>23</v>
      </c>
      <c r="C241" s="283">
        <v>8</v>
      </c>
      <c r="E241" s="305"/>
      <c r="G241" s="282"/>
      <c r="H241" s="62"/>
    </row>
    <row r="242" ht="15.75">
      <c r="H242" s="71"/>
    </row>
    <row r="243" spans="1:17" ht="15.75">
      <c r="A243" s="56"/>
      <c r="B243" s="11" t="s">
        <v>44</v>
      </c>
      <c r="C243" s="66"/>
      <c r="D243" s="66"/>
      <c r="E243" s="137"/>
      <c r="F243" s="66"/>
      <c r="G243" s="278"/>
      <c r="Q243" s="106"/>
    </row>
    <row r="244" ht="15.75">
      <c r="H244" s="71"/>
    </row>
    <row r="245" ht="15.75">
      <c r="H245" s="71"/>
    </row>
  </sheetData>
  <sheetProtection selectLockedCells="1"/>
  <mergeCells count="2">
    <mergeCell ref="E23:G23"/>
    <mergeCell ref="E24:G24"/>
  </mergeCells>
  <conditionalFormatting sqref="C233:G235 C179:G185 C95:G97 C119:G121 C155:G157 C42:G66 G14:G18 C69:G93 C102:G117 C125:G137 C139:G153 C161:G177 C190:G196 C198:G209 C211:G229">
    <cfRule type="cellIs" priority="4" dxfId="35" operator="greaterThan" stopIfTrue="1">
      <formula>0</formula>
    </cfRule>
  </conditionalFormatting>
  <printOptions/>
  <pageMargins left="1.1811023622047245" right="0.15748031496062992" top="0.5905511811023623" bottom="0.5905511811023623" header="0.3937007874015748" footer="0.3937007874015748"/>
  <pageSetup firstPageNumber="1" useFirstPageNumber="1" horizontalDpi="600" verticalDpi="600" orientation="portrait" paperSize="9" r:id="rId1"/>
  <headerFooter alignWithMargins="0">
    <oddHeader>&amp;R&amp;"Arial,Navadno"&amp;9KANAL PV5</oddHeader>
    <oddFooter>&amp;C&amp;"Arial,Navadno"&amp;10&amp;P</oddFooter>
  </headerFooter>
  <rowBreaks count="10" manualBreakCount="10">
    <brk id="34" max="6" man="1"/>
    <brk id="66" max="6" man="1"/>
    <brk id="93" max="6" man="1"/>
    <brk id="117" max="6" man="1"/>
    <brk id="137" max="6" man="1"/>
    <brk id="153" max="6" man="1"/>
    <brk id="177" max="6" man="1"/>
    <brk id="196" max="6" man="1"/>
    <brk id="209" max="6" man="1"/>
    <brk id="235" max="6" man="1"/>
  </rowBreaks>
</worksheet>
</file>

<file path=xl/worksheets/sheet18.xml><?xml version="1.0" encoding="utf-8"?>
<worksheet xmlns="http://schemas.openxmlformats.org/spreadsheetml/2006/main" xmlns:r="http://schemas.openxmlformats.org/officeDocument/2006/relationships">
  <dimension ref="A1:Q200"/>
  <sheetViews>
    <sheetView view="pageBreakPreview" zoomScale="60" zoomScalePageLayoutView="0" workbookViewId="0" topLeftCell="A20">
      <selection activeCell="E42" sqref="E42:E196"/>
    </sheetView>
  </sheetViews>
  <sheetFormatPr defaultColWidth="8.69921875" defaultRowHeight="15.75"/>
  <cols>
    <col min="1" max="1" width="6.59765625" style="48" customWidth="1"/>
    <col min="2" max="2" width="27.3984375" style="63" customWidth="1"/>
    <col min="3" max="3" width="7.3984375" style="62" customWidth="1"/>
    <col min="4" max="4" width="1.203125" style="62" customWidth="1"/>
    <col min="5" max="5" width="11.19921875" style="136" customWidth="1"/>
    <col min="6" max="6" width="3.3984375" style="62" customWidth="1"/>
    <col min="7" max="7" width="14" style="124" customWidth="1"/>
    <col min="8" max="8" width="3.69921875" style="51" customWidth="1"/>
    <col min="9" max="9" width="14.796875" style="52" customWidth="1"/>
    <col min="10" max="10" width="8.69921875" style="53" customWidth="1"/>
    <col min="11" max="11" width="25.59765625" style="51" customWidth="1"/>
    <col min="12" max="12" width="15.59765625" style="51" customWidth="1"/>
    <col min="13" max="15" width="8.69921875" style="54" customWidth="1"/>
    <col min="16" max="16" width="8.69921875" style="51" customWidth="1"/>
    <col min="17" max="17" width="11.19921875" style="105" customWidth="1"/>
    <col min="18" max="16384" width="8.69921875" style="51" customWidth="1"/>
  </cols>
  <sheetData>
    <row r="1" spans="1:17" s="97" customFormat="1" ht="15.75" customHeight="1">
      <c r="A1" s="39"/>
      <c r="B1" s="40" t="s">
        <v>11</v>
      </c>
      <c r="C1" s="1" t="s">
        <v>129</v>
      </c>
      <c r="D1" s="38"/>
      <c r="E1" s="38"/>
      <c r="F1" s="2"/>
      <c r="G1" s="119"/>
      <c r="H1" s="96"/>
      <c r="Q1" s="113"/>
    </row>
    <row r="2" spans="1:17" s="97" customFormat="1" ht="15.75" customHeight="1">
      <c r="A2" s="39"/>
      <c r="B2" s="40"/>
      <c r="C2" s="1" t="s">
        <v>130</v>
      </c>
      <c r="D2" s="38"/>
      <c r="E2" s="38"/>
      <c r="F2" s="2"/>
      <c r="G2" s="119"/>
      <c r="H2" s="96"/>
      <c r="Q2" s="113"/>
    </row>
    <row r="3" spans="1:17" s="97" customFormat="1" ht="15.75" customHeight="1">
      <c r="A3" s="39"/>
      <c r="B3" s="40" t="s">
        <v>8</v>
      </c>
      <c r="C3" s="45" t="s">
        <v>231</v>
      </c>
      <c r="D3" s="38"/>
      <c r="E3" s="130"/>
      <c r="F3" s="2"/>
      <c r="G3" s="119"/>
      <c r="H3" s="96"/>
      <c r="Q3" s="113"/>
    </row>
    <row r="4" spans="1:17" s="97" customFormat="1" ht="15.75">
      <c r="A4" s="39"/>
      <c r="B4" s="40" t="s">
        <v>12</v>
      </c>
      <c r="C4" s="45" t="s">
        <v>217</v>
      </c>
      <c r="D4" s="46"/>
      <c r="E4" s="131"/>
      <c r="F4" s="46"/>
      <c r="G4" s="120"/>
      <c r="Q4" s="101"/>
    </row>
    <row r="5" spans="1:17" s="97" customFormat="1" ht="15.75">
      <c r="A5" s="39"/>
      <c r="B5" s="40" t="s">
        <v>13</v>
      </c>
      <c r="C5" s="1" t="s">
        <v>180</v>
      </c>
      <c r="D5" s="38"/>
      <c r="E5" s="130"/>
      <c r="F5" s="2"/>
      <c r="G5" s="120"/>
      <c r="Q5" s="113"/>
    </row>
    <row r="6" spans="1:17" s="43" customFormat="1" ht="15.75">
      <c r="A6" s="39"/>
      <c r="B6" s="40"/>
      <c r="C6" s="47" t="s">
        <v>181</v>
      </c>
      <c r="D6" s="46"/>
      <c r="E6" s="131"/>
      <c r="F6" s="46"/>
      <c r="G6" s="120"/>
      <c r="I6" s="41"/>
      <c r="J6" s="42"/>
      <c r="M6" s="44"/>
      <c r="N6" s="44"/>
      <c r="O6" s="44"/>
      <c r="Q6" s="101"/>
    </row>
    <row r="7" spans="1:17" s="43" customFormat="1" ht="15.75">
      <c r="A7" s="39"/>
      <c r="B7" s="40"/>
      <c r="C7" s="47"/>
      <c r="D7" s="46"/>
      <c r="E7" s="131"/>
      <c r="F7" s="46"/>
      <c r="G7" s="120"/>
      <c r="I7" s="41"/>
      <c r="J7" s="42"/>
      <c r="M7" s="44"/>
      <c r="N7" s="44"/>
      <c r="O7" s="44"/>
      <c r="Q7" s="101"/>
    </row>
    <row r="9" spans="1:17" ht="18">
      <c r="A9" s="48" t="s">
        <v>14</v>
      </c>
      <c r="B9" s="49" t="s">
        <v>52</v>
      </c>
      <c r="C9" s="50"/>
      <c r="D9" s="50"/>
      <c r="E9" s="132"/>
      <c r="F9" s="50"/>
      <c r="G9" s="121"/>
      <c r="Q9" s="102"/>
    </row>
    <row r="10" spans="2:17" ht="15.75">
      <c r="B10" s="50"/>
      <c r="C10" s="50"/>
      <c r="D10" s="50"/>
      <c r="E10" s="132"/>
      <c r="F10" s="50"/>
      <c r="G10" s="121"/>
      <c r="Q10" s="102"/>
    </row>
    <row r="12" spans="1:17" s="9" customFormat="1" ht="15.75">
      <c r="A12" s="10" t="s">
        <v>15</v>
      </c>
      <c r="B12" s="11" t="s">
        <v>16</v>
      </c>
      <c r="C12" s="55"/>
      <c r="E12" s="133"/>
      <c r="G12" s="122"/>
      <c r="I12" s="30"/>
      <c r="J12" s="26"/>
      <c r="M12" s="34"/>
      <c r="N12" s="34"/>
      <c r="O12" s="34"/>
      <c r="Q12" s="114"/>
    </row>
    <row r="13" spans="1:17" s="9" customFormat="1" ht="15.75">
      <c r="A13" s="10"/>
      <c r="B13" s="11"/>
      <c r="C13" s="55"/>
      <c r="E13" s="133"/>
      <c r="G13" s="122"/>
      <c r="I13" s="30"/>
      <c r="J13" s="26"/>
      <c r="M13" s="34"/>
      <c r="N13" s="34"/>
      <c r="O13" s="34"/>
      <c r="Q13" s="114"/>
    </row>
    <row r="14" spans="1:17" s="9" customFormat="1" ht="15.75">
      <c r="A14" s="56" t="s">
        <v>27</v>
      </c>
      <c r="B14" s="57" t="s">
        <v>26</v>
      </c>
      <c r="C14" s="58"/>
      <c r="D14" s="58"/>
      <c r="E14" s="134"/>
      <c r="F14" s="58"/>
      <c r="G14" s="278"/>
      <c r="H14" s="99"/>
      <c r="I14" s="30"/>
      <c r="J14" s="26"/>
      <c r="K14" s="145"/>
      <c r="M14" s="34"/>
      <c r="N14" s="34"/>
      <c r="O14" s="34"/>
      <c r="Q14" s="103"/>
    </row>
    <row r="15" spans="1:17" ht="15.75">
      <c r="A15" s="56" t="s">
        <v>32</v>
      </c>
      <c r="B15" s="57" t="s">
        <v>17</v>
      </c>
      <c r="C15" s="58"/>
      <c r="D15" s="58"/>
      <c r="E15" s="134"/>
      <c r="F15" s="58"/>
      <c r="G15" s="278"/>
      <c r="H15" s="99"/>
      <c r="K15" s="142"/>
      <c r="Q15" s="103"/>
    </row>
    <row r="16" spans="1:17" ht="15.75">
      <c r="A16" s="56" t="s">
        <v>42</v>
      </c>
      <c r="B16" s="57" t="s">
        <v>18</v>
      </c>
      <c r="C16" s="58"/>
      <c r="D16" s="58"/>
      <c r="E16" s="134"/>
      <c r="F16" s="58"/>
      <c r="G16" s="278"/>
      <c r="H16" s="99"/>
      <c r="K16" s="142"/>
      <c r="Q16" s="103"/>
    </row>
    <row r="17" spans="1:17" s="146" customFormat="1" ht="31.5">
      <c r="A17" s="56" t="s">
        <v>0</v>
      </c>
      <c r="B17" s="57" t="s">
        <v>40</v>
      </c>
      <c r="C17" s="58"/>
      <c r="D17" s="58"/>
      <c r="E17" s="134"/>
      <c r="F17" s="58"/>
      <c r="G17" s="278"/>
      <c r="H17" s="99"/>
      <c r="Q17" s="103"/>
    </row>
    <row r="18" spans="1:17" ht="15.75">
      <c r="A18" s="56"/>
      <c r="B18" s="57"/>
      <c r="C18" s="58"/>
      <c r="D18" s="58"/>
      <c r="E18" s="134"/>
      <c r="F18" s="58"/>
      <c r="G18" s="123"/>
      <c r="K18" s="142"/>
      <c r="Q18" s="103"/>
    </row>
    <row r="19" spans="1:17" ht="16.5" thickBot="1">
      <c r="A19" s="56"/>
      <c r="B19" s="59" t="s">
        <v>53</v>
      </c>
      <c r="C19" s="60"/>
      <c r="D19" s="60"/>
      <c r="E19" s="135"/>
      <c r="F19" s="60"/>
      <c r="G19" s="279"/>
      <c r="H19" s="99"/>
      <c r="K19" s="143"/>
      <c r="Q19" s="104"/>
    </row>
    <row r="23" spans="2:7" ht="15.75" customHeight="1">
      <c r="B23" s="151" t="s">
        <v>83</v>
      </c>
      <c r="E23" s="1249" t="s">
        <v>149</v>
      </c>
      <c r="F23" s="1249"/>
      <c r="G23" s="1249"/>
    </row>
    <row r="24" spans="2:7" ht="84.75" customHeight="1">
      <c r="B24" s="151" t="s">
        <v>86</v>
      </c>
      <c r="E24" s="1250" t="s">
        <v>251</v>
      </c>
      <c r="F24" s="1250"/>
      <c r="G24" s="1250"/>
    </row>
    <row r="25" ht="15.75">
      <c r="B25" s="151"/>
    </row>
    <row r="26" ht="15.75">
      <c r="B26" s="151" t="s">
        <v>84</v>
      </c>
    </row>
    <row r="27" ht="63.75">
      <c r="B27" s="151" t="s">
        <v>85</v>
      </c>
    </row>
    <row r="28" ht="15.75">
      <c r="B28" s="151"/>
    </row>
    <row r="29" ht="15.75">
      <c r="K29" s="63"/>
    </row>
    <row r="30" ht="15.75">
      <c r="K30" s="63"/>
    </row>
    <row r="31" ht="15.75">
      <c r="B31" s="151"/>
    </row>
    <row r="32" ht="15.75">
      <c r="B32" s="151"/>
    </row>
    <row r="34" ht="15.75">
      <c r="B34" s="63" t="s">
        <v>172</v>
      </c>
    </row>
    <row r="35" spans="1:17" s="9" customFormat="1" ht="15.75">
      <c r="A35" s="48"/>
      <c r="B35" s="63"/>
      <c r="C35" s="62"/>
      <c r="D35" s="62"/>
      <c r="E35" s="136"/>
      <c r="F35" s="62"/>
      <c r="G35" s="124"/>
      <c r="H35" s="51"/>
      <c r="I35" s="30"/>
      <c r="J35" s="26"/>
      <c r="M35" s="34"/>
      <c r="N35" s="34"/>
      <c r="O35" s="34"/>
      <c r="Q35" s="105"/>
    </row>
    <row r="36" spans="1:17" ht="15.75">
      <c r="A36" s="14" t="s">
        <v>19</v>
      </c>
      <c r="B36" s="11" t="s">
        <v>16</v>
      </c>
      <c r="C36" s="55"/>
      <c r="D36" s="9"/>
      <c r="E36" s="133"/>
      <c r="F36" s="9"/>
      <c r="G36" s="122"/>
      <c r="H36" s="9"/>
      <c r="Q36" s="114"/>
    </row>
    <row r="37" spans="1:17" s="9" customFormat="1" ht="15.75">
      <c r="A37" s="48"/>
      <c r="B37" s="65"/>
      <c r="C37" s="66"/>
      <c r="D37" s="66"/>
      <c r="E37" s="137"/>
      <c r="F37" s="66"/>
      <c r="G37" s="125"/>
      <c r="H37" s="51"/>
      <c r="I37" s="30"/>
      <c r="J37" s="26"/>
      <c r="M37" s="34"/>
      <c r="N37" s="34"/>
      <c r="O37" s="34"/>
      <c r="Q37" s="106"/>
    </row>
    <row r="38" spans="1:17" s="9" customFormat="1" ht="15.75">
      <c r="A38" s="14" t="s">
        <v>27</v>
      </c>
      <c r="B38" s="11" t="s">
        <v>26</v>
      </c>
      <c r="C38" s="55"/>
      <c r="E38" s="133"/>
      <c r="G38" s="122"/>
      <c r="I38" s="30"/>
      <c r="J38" s="26"/>
      <c r="M38" s="34"/>
      <c r="N38" s="34"/>
      <c r="O38" s="34"/>
      <c r="Q38" s="114"/>
    </row>
    <row r="39" spans="1:17" s="9" customFormat="1" ht="15.75">
      <c r="A39" s="10"/>
      <c r="B39" s="11"/>
      <c r="C39" s="276" t="s">
        <v>176</v>
      </c>
      <c r="D39" s="272"/>
      <c r="E39" s="277" t="s">
        <v>177</v>
      </c>
      <c r="F39" s="272"/>
      <c r="G39" s="277" t="s">
        <v>170</v>
      </c>
      <c r="I39" s="30"/>
      <c r="J39" s="26"/>
      <c r="M39" s="34"/>
      <c r="N39" s="34"/>
      <c r="O39" s="34"/>
      <c r="Q39" s="114"/>
    </row>
    <row r="40" spans="1:17" s="20" customFormat="1" ht="39">
      <c r="A40" s="15" t="s">
        <v>28</v>
      </c>
      <c r="B40" s="16" t="s">
        <v>145</v>
      </c>
      <c r="C40" s="55"/>
      <c r="D40" s="9"/>
      <c r="E40" s="133"/>
      <c r="F40" s="9"/>
      <c r="G40" s="122"/>
      <c r="H40" s="9"/>
      <c r="I40" s="31"/>
      <c r="J40" s="27"/>
      <c r="M40" s="35"/>
      <c r="N40" s="35"/>
      <c r="O40" s="35"/>
      <c r="Q40" s="114"/>
    </row>
    <row r="41" spans="1:17" s="9" customFormat="1" ht="15.75">
      <c r="A41" s="21"/>
      <c r="B41" s="16"/>
      <c r="C41" s="67"/>
      <c r="D41" s="20"/>
      <c r="E41" s="138"/>
      <c r="F41" s="20"/>
      <c r="G41" s="126"/>
      <c r="H41" s="20"/>
      <c r="I41" s="30"/>
      <c r="J41" s="26"/>
      <c r="M41" s="34"/>
      <c r="N41" s="34"/>
      <c r="O41" s="34"/>
      <c r="Q41" s="115"/>
    </row>
    <row r="42" spans="1:17" s="9" customFormat="1" ht="15.75">
      <c r="A42" s="10"/>
      <c r="B42" s="61" t="s">
        <v>22</v>
      </c>
      <c r="C42" s="283">
        <v>37</v>
      </c>
      <c r="D42" s="62"/>
      <c r="E42" s="305"/>
      <c r="F42" s="100"/>
      <c r="G42" s="282"/>
      <c r="H42" s="100"/>
      <c r="I42" s="30"/>
      <c r="J42" s="26"/>
      <c r="M42" s="34"/>
      <c r="N42" s="34"/>
      <c r="O42" s="34"/>
      <c r="Q42" s="105"/>
    </row>
    <row r="43" spans="1:17" s="9" customFormat="1" ht="15.75">
      <c r="A43" s="10"/>
      <c r="B43" s="17"/>
      <c r="C43" s="55"/>
      <c r="E43" s="306"/>
      <c r="G43" s="122"/>
      <c r="I43" s="30"/>
      <c r="J43" s="26"/>
      <c r="M43" s="34"/>
      <c r="N43" s="34"/>
      <c r="O43" s="34"/>
      <c r="Q43" s="114"/>
    </row>
    <row r="44" spans="1:17" s="22" customFormat="1" ht="76.5">
      <c r="A44" s="15" t="s">
        <v>30</v>
      </c>
      <c r="B44" s="164" t="s">
        <v>146</v>
      </c>
      <c r="C44" s="55"/>
      <c r="D44" s="9"/>
      <c r="E44" s="306"/>
      <c r="F44" s="9"/>
      <c r="G44" s="122"/>
      <c r="H44" s="9"/>
      <c r="I44" s="32"/>
      <c r="J44" s="28"/>
      <c r="K44" s="61"/>
      <c r="M44" s="36"/>
      <c r="N44" s="36"/>
      <c r="O44" s="36"/>
      <c r="Q44" s="114"/>
    </row>
    <row r="45" spans="1:17" s="9" customFormat="1" ht="15.75">
      <c r="A45" s="23"/>
      <c r="B45" s="61"/>
      <c r="C45" s="68"/>
      <c r="D45" s="22"/>
      <c r="E45" s="306"/>
      <c r="F45" s="22"/>
      <c r="G45" s="127"/>
      <c r="H45" s="22"/>
      <c r="I45" s="30"/>
      <c r="J45" s="26"/>
      <c r="M45" s="34"/>
      <c r="N45" s="34"/>
      <c r="O45" s="34"/>
      <c r="Q45" s="116"/>
    </row>
    <row r="46" spans="1:17" s="9" customFormat="1" ht="15.75">
      <c r="A46" s="10"/>
      <c r="B46" s="61" t="s">
        <v>55</v>
      </c>
      <c r="C46" s="283">
        <v>1</v>
      </c>
      <c r="D46" s="62"/>
      <c r="E46" s="307"/>
      <c r="F46" s="100"/>
      <c r="G46" s="282"/>
      <c r="H46" s="100"/>
      <c r="I46" s="30"/>
      <c r="J46" s="26"/>
      <c r="M46" s="34"/>
      <c r="N46" s="34"/>
      <c r="O46" s="34"/>
      <c r="Q46" s="105"/>
    </row>
    <row r="47" spans="1:17" s="9" customFormat="1" ht="15.75">
      <c r="A47" s="10"/>
      <c r="B47" s="61"/>
      <c r="C47" s="62"/>
      <c r="D47" s="62"/>
      <c r="E47" s="306"/>
      <c r="F47" s="62"/>
      <c r="G47" s="124"/>
      <c r="H47" s="62"/>
      <c r="I47" s="30"/>
      <c r="J47" s="26"/>
      <c r="M47" s="34"/>
      <c r="N47" s="34"/>
      <c r="O47" s="34"/>
      <c r="Q47" s="105"/>
    </row>
    <row r="48" spans="1:17" s="22" customFormat="1" ht="57" customHeight="1">
      <c r="A48" s="15" t="s">
        <v>31</v>
      </c>
      <c r="B48" s="61" t="s">
        <v>66</v>
      </c>
      <c r="C48" s="55"/>
      <c r="D48" s="9"/>
      <c r="E48" s="312"/>
      <c r="F48" s="9"/>
      <c r="G48" s="122"/>
      <c r="H48" s="9"/>
      <c r="I48" s="32"/>
      <c r="J48" s="28"/>
      <c r="M48" s="36"/>
      <c r="N48" s="36"/>
      <c r="O48" s="36"/>
      <c r="Q48" s="114"/>
    </row>
    <row r="49" spans="1:17" s="9" customFormat="1" ht="15.75">
      <c r="A49" s="23"/>
      <c r="B49" s="61"/>
      <c r="C49" s="68"/>
      <c r="D49" s="22"/>
      <c r="E49" s="327"/>
      <c r="F49" s="22"/>
      <c r="G49" s="127"/>
      <c r="H49" s="22"/>
      <c r="I49" s="30"/>
      <c r="J49" s="26"/>
      <c r="M49" s="34"/>
      <c r="N49" s="34"/>
      <c r="O49" s="34"/>
      <c r="Q49" s="116"/>
    </row>
    <row r="50" spans="1:17" s="9" customFormat="1" ht="15.75">
      <c r="A50" s="10"/>
      <c r="B50" s="61" t="s">
        <v>23</v>
      </c>
      <c r="C50" s="283">
        <v>1</v>
      </c>
      <c r="D50" s="62"/>
      <c r="E50" s="307"/>
      <c r="F50" s="100"/>
      <c r="G50" s="282"/>
      <c r="H50" s="100"/>
      <c r="I50" s="30"/>
      <c r="J50" s="26"/>
      <c r="M50" s="34"/>
      <c r="N50" s="34"/>
      <c r="O50" s="34"/>
      <c r="Q50" s="105"/>
    </row>
    <row r="51" spans="1:17" s="9" customFormat="1" ht="15.75">
      <c r="A51" s="10"/>
      <c r="B51" s="61"/>
      <c r="C51" s="62"/>
      <c r="D51" s="62"/>
      <c r="E51" s="306"/>
      <c r="F51" s="62"/>
      <c r="G51" s="124"/>
      <c r="H51" s="62"/>
      <c r="I51" s="30"/>
      <c r="J51" s="26"/>
      <c r="M51" s="34"/>
      <c r="N51" s="34"/>
      <c r="O51" s="34"/>
      <c r="Q51" s="105"/>
    </row>
    <row r="52" spans="1:17" s="22" customFormat="1" ht="57.75" customHeight="1">
      <c r="A52" s="15" t="s">
        <v>56</v>
      </c>
      <c r="B52" s="61" t="s">
        <v>68</v>
      </c>
      <c r="C52" s="62"/>
      <c r="D52" s="62"/>
      <c r="E52" s="306"/>
      <c r="F52" s="62"/>
      <c r="G52" s="124"/>
      <c r="H52" s="9"/>
      <c r="I52" s="32"/>
      <c r="J52" s="28"/>
      <c r="M52" s="36"/>
      <c r="N52" s="36"/>
      <c r="O52" s="36"/>
      <c r="Q52" s="105"/>
    </row>
    <row r="53" spans="1:17" s="9" customFormat="1" ht="15.75">
      <c r="A53" s="23"/>
      <c r="B53" s="61"/>
      <c r="C53" s="69"/>
      <c r="D53" s="69"/>
      <c r="E53" s="306"/>
      <c r="F53" s="69"/>
      <c r="G53" s="128"/>
      <c r="H53" s="22"/>
      <c r="I53" s="30"/>
      <c r="J53" s="26"/>
      <c r="M53" s="34"/>
      <c r="N53" s="34"/>
      <c r="O53" s="34"/>
      <c r="Q53" s="107"/>
    </row>
    <row r="54" spans="1:17" s="9" customFormat="1" ht="15.75">
      <c r="A54" s="10"/>
      <c r="B54" s="61" t="s">
        <v>23</v>
      </c>
      <c r="C54" s="283">
        <f>INT(C42/20)+1</f>
        <v>2</v>
      </c>
      <c r="D54" s="62"/>
      <c r="E54" s="307"/>
      <c r="F54" s="100"/>
      <c r="G54" s="282"/>
      <c r="H54" s="100"/>
      <c r="I54" s="30"/>
      <c r="J54" s="26"/>
      <c r="M54" s="34"/>
      <c r="N54" s="34"/>
      <c r="O54" s="34"/>
      <c r="Q54" s="105"/>
    </row>
    <row r="55" spans="1:17" s="9" customFormat="1" ht="15.75">
      <c r="A55" s="10"/>
      <c r="B55" s="61"/>
      <c r="C55" s="62"/>
      <c r="D55" s="62"/>
      <c r="E55" s="306"/>
      <c r="F55" s="62"/>
      <c r="G55" s="124"/>
      <c r="H55" s="62"/>
      <c r="I55" s="30"/>
      <c r="J55" s="26"/>
      <c r="M55" s="34"/>
      <c r="N55" s="34"/>
      <c r="O55" s="34"/>
      <c r="Q55" s="105"/>
    </row>
    <row r="56" spans="1:17" s="9" customFormat="1" ht="38.25">
      <c r="A56" s="15" t="s">
        <v>5</v>
      </c>
      <c r="B56" s="61" t="s">
        <v>6</v>
      </c>
      <c r="C56" s="62"/>
      <c r="D56" s="62"/>
      <c r="E56" s="306"/>
      <c r="F56" s="62"/>
      <c r="G56" s="124"/>
      <c r="I56" s="30"/>
      <c r="J56" s="26"/>
      <c r="M56" s="34"/>
      <c r="N56" s="34"/>
      <c r="O56" s="34"/>
      <c r="Q56" s="105"/>
    </row>
    <row r="57" spans="1:17" s="9" customFormat="1" ht="15.75">
      <c r="A57" s="23"/>
      <c r="B57" s="61"/>
      <c r="C57" s="69"/>
      <c r="D57" s="69"/>
      <c r="E57" s="308"/>
      <c r="F57" s="69"/>
      <c r="G57" s="128"/>
      <c r="H57" s="22"/>
      <c r="I57" s="30"/>
      <c r="J57" s="26"/>
      <c r="M57" s="34"/>
      <c r="N57" s="34"/>
      <c r="O57" s="34"/>
      <c r="Q57" s="107"/>
    </row>
    <row r="58" spans="1:17" s="9" customFormat="1" ht="15.75">
      <c r="A58" s="10"/>
      <c r="B58" s="61" t="s">
        <v>29</v>
      </c>
      <c r="C58" s="283">
        <v>1</v>
      </c>
      <c r="D58" s="62"/>
      <c r="E58" s="307"/>
      <c r="F58" s="100"/>
      <c r="G58" s="282"/>
      <c r="H58" s="100"/>
      <c r="I58" s="30"/>
      <c r="J58" s="26"/>
      <c r="M58" s="34"/>
      <c r="N58" s="34"/>
      <c r="O58" s="34"/>
      <c r="Q58" s="105"/>
    </row>
    <row r="59" spans="1:17" s="9" customFormat="1" ht="15.75">
      <c r="A59" s="10"/>
      <c r="B59" s="61"/>
      <c r="C59" s="62"/>
      <c r="D59" s="62"/>
      <c r="E59" s="306"/>
      <c r="F59" s="62"/>
      <c r="G59" s="124"/>
      <c r="H59" s="62"/>
      <c r="I59" s="30"/>
      <c r="J59" s="26"/>
      <c r="M59" s="34"/>
      <c r="N59" s="34"/>
      <c r="O59" s="34"/>
      <c r="Q59" s="105"/>
    </row>
    <row r="60" spans="1:17" s="22" customFormat="1" ht="48" customHeight="1">
      <c r="A60" s="15" t="s">
        <v>75</v>
      </c>
      <c r="B60" s="61" t="s">
        <v>142</v>
      </c>
      <c r="C60" s="62"/>
      <c r="D60" s="62"/>
      <c r="E60" s="306"/>
      <c r="F60" s="62"/>
      <c r="G60" s="124"/>
      <c r="H60" s="9"/>
      <c r="I60" s="32"/>
      <c r="J60" s="28"/>
      <c r="M60" s="36"/>
      <c r="N60" s="36"/>
      <c r="O60" s="36"/>
      <c r="Q60" s="105"/>
    </row>
    <row r="61" spans="1:17" s="9" customFormat="1" ht="15.75">
      <c r="A61" s="23"/>
      <c r="B61" s="61"/>
      <c r="C61" s="69"/>
      <c r="D61" s="69"/>
      <c r="E61" s="308"/>
      <c r="F61" s="69"/>
      <c r="G61" s="128"/>
      <c r="H61" s="22"/>
      <c r="I61" s="30"/>
      <c r="J61" s="26"/>
      <c r="M61" s="34"/>
      <c r="N61" s="34"/>
      <c r="O61" s="34"/>
      <c r="Q61" s="107"/>
    </row>
    <row r="62" spans="1:17" s="9" customFormat="1" ht="15.75">
      <c r="A62" s="10"/>
      <c r="B62" s="61" t="s">
        <v>23</v>
      </c>
      <c r="C62" s="283">
        <v>1</v>
      </c>
      <c r="D62" s="62"/>
      <c r="E62" s="307"/>
      <c r="F62" s="100"/>
      <c r="G62" s="282"/>
      <c r="H62" s="100"/>
      <c r="I62" s="30"/>
      <c r="J62" s="26"/>
      <c r="M62" s="34"/>
      <c r="N62" s="34"/>
      <c r="O62" s="34"/>
      <c r="Q62" s="105"/>
    </row>
    <row r="63" spans="1:17" s="9" customFormat="1" ht="15.75">
      <c r="A63" s="10"/>
      <c r="B63" s="61"/>
      <c r="C63" s="62"/>
      <c r="D63" s="62"/>
      <c r="E63" s="306"/>
      <c r="F63" s="100"/>
      <c r="G63" s="124"/>
      <c r="H63" s="100"/>
      <c r="I63" s="30"/>
      <c r="J63" s="26"/>
      <c r="M63" s="34"/>
      <c r="N63" s="34"/>
      <c r="O63" s="34"/>
      <c r="Q63" s="105"/>
    </row>
    <row r="64" spans="1:17" s="22" customFormat="1" ht="34.5" customHeight="1">
      <c r="A64" s="15" t="s">
        <v>143</v>
      </c>
      <c r="B64" s="61" t="s">
        <v>144</v>
      </c>
      <c r="C64" s="62"/>
      <c r="D64" s="62"/>
      <c r="E64" s="306"/>
      <c r="F64" s="62"/>
      <c r="G64" s="124"/>
      <c r="H64" s="9"/>
      <c r="I64" s="32"/>
      <c r="J64" s="28"/>
      <c r="M64" s="36"/>
      <c r="N64" s="36"/>
      <c r="O64" s="36"/>
      <c r="Q64" s="105"/>
    </row>
    <row r="65" spans="1:17" s="9" customFormat="1" ht="15.75">
      <c r="A65" s="23"/>
      <c r="B65" s="61"/>
      <c r="C65" s="69"/>
      <c r="D65" s="69"/>
      <c r="E65" s="308"/>
      <c r="F65" s="69"/>
      <c r="G65" s="128"/>
      <c r="H65" s="22"/>
      <c r="I65" s="30"/>
      <c r="J65" s="26"/>
      <c r="M65" s="34"/>
      <c r="N65" s="34"/>
      <c r="O65" s="34"/>
      <c r="Q65" s="107"/>
    </row>
    <row r="66" spans="1:17" s="9" customFormat="1" ht="15.75">
      <c r="A66" s="10"/>
      <c r="B66" s="61" t="s">
        <v>71</v>
      </c>
      <c r="C66" s="283">
        <v>37</v>
      </c>
      <c r="D66" s="62"/>
      <c r="E66" s="307"/>
      <c r="F66" s="100"/>
      <c r="G66" s="282"/>
      <c r="H66" s="100"/>
      <c r="I66" s="30"/>
      <c r="J66" s="26"/>
      <c r="M66" s="34"/>
      <c r="N66" s="34"/>
      <c r="O66" s="34"/>
      <c r="Q66" s="105"/>
    </row>
    <row r="67" spans="1:17" s="9" customFormat="1" ht="15.75">
      <c r="A67" s="10"/>
      <c r="B67" s="61"/>
      <c r="C67" s="276" t="s">
        <v>176</v>
      </c>
      <c r="D67" s="272"/>
      <c r="E67" s="310" t="s">
        <v>177</v>
      </c>
      <c r="F67" s="272"/>
      <c r="G67" s="284" t="s">
        <v>170</v>
      </c>
      <c r="H67" s="62"/>
      <c r="I67" s="30"/>
      <c r="J67" s="26"/>
      <c r="M67" s="34"/>
      <c r="N67" s="34"/>
      <c r="O67" s="34"/>
      <c r="Q67" s="105"/>
    </row>
    <row r="68" spans="1:17" s="9" customFormat="1" ht="86.25" customHeight="1">
      <c r="A68" s="15" t="s">
        <v>54</v>
      </c>
      <c r="B68" s="61" t="s">
        <v>232</v>
      </c>
      <c r="C68" s="62"/>
      <c r="D68" s="62"/>
      <c r="E68" s="306"/>
      <c r="F68" s="62"/>
      <c r="G68" s="124"/>
      <c r="I68" s="30"/>
      <c r="J68" s="26"/>
      <c r="M68" s="34"/>
      <c r="N68" s="34"/>
      <c r="O68" s="34"/>
      <c r="Q68" s="105"/>
    </row>
    <row r="69" spans="1:17" s="9" customFormat="1" ht="44.25" customHeight="1">
      <c r="A69" s="10"/>
      <c r="B69" s="61" t="s">
        <v>119</v>
      </c>
      <c r="C69" s="283">
        <v>1</v>
      </c>
      <c r="D69" s="62"/>
      <c r="E69" s="307"/>
      <c r="F69" s="100"/>
      <c r="G69" s="282"/>
      <c r="H69" s="100"/>
      <c r="I69" s="30"/>
      <c r="J69" s="26"/>
      <c r="M69" s="34"/>
      <c r="N69" s="34"/>
      <c r="O69" s="34"/>
      <c r="Q69" s="105"/>
    </row>
    <row r="70" spans="1:17" s="9" customFormat="1" ht="15.75" customHeight="1">
      <c r="A70" s="10"/>
      <c r="B70" s="61"/>
      <c r="C70" s="62"/>
      <c r="D70" s="62"/>
      <c r="E70" s="306"/>
      <c r="F70" s="62"/>
      <c r="G70" s="124"/>
      <c r="I70" s="30"/>
      <c r="J70" s="26"/>
      <c r="M70" s="34"/>
      <c r="N70" s="34"/>
      <c r="O70" s="34"/>
      <c r="Q70" s="105"/>
    </row>
    <row r="71" spans="1:17" s="9" customFormat="1" ht="15.75" customHeight="1">
      <c r="A71" s="15" t="s">
        <v>61</v>
      </c>
      <c r="B71" s="90" t="s">
        <v>62</v>
      </c>
      <c r="C71" s="62"/>
      <c r="D71" s="62"/>
      <c r="E71" s="306"/>
      <c r="F71" s="62"/>
      <c r="G71" s="124"/>
      <c r="I71" s="30"/>
      <c r="J71" s="26"/>
      <c r="M71" s="34"/>
      <c r="N71" s="34"/>
      <c r="O71" s="34"/>
      <c r="Q71" s="105"/>
    </row>
    <row r="72" spans="1:17" s="9" customFormat="1" ht="15.75" customHeight="1">
      <c r="A72" s="23"/>
      <c r="B72" s="90"/>
      <c r="C72" s="69"/>
      <c r="D72" s="69"/>
      <c r="E72" s="308"/>
      <c r="F72" s="69"/>
      <c r="G72" s="128"/>
      <c r="H72" s="22"/>
      <c r="I72" s="30"/>
      <c r="J72" s="26"/>
      <c r="M72" s="34"/>
      <c r="N72" s="34"/>
      <c r="O72" s="34"/>
      <c r="Q72" s="107"/>
    </row>
    <row r="73" spans="1:17" s="9" customFormat="1" ht="15.75" customHeight="1">
      <c r="A73" s="10"/>
      <c r="B73" s="90" t="s">
        <v>41</v>
      </c>
      <c r="C73" s="283">
        <v>1.5</v>
      </c>
      <c r="D73" s="62"/>
      <c r="E73" s="307"/>
      <c r="F73" s="100"/>
      <c r="G73" s="282"/>
      <c r="H73" s="100"/>
      <c r="I73" s="30"/>
      <c r="J73" s="26"/>
      <c r="M73" s="34"/>
      <c r="N73" s="34"/>
      <c r="O73" s="34"/>
      <c r="Q73" s="105"/>
    </row>
    <row r="74" spans="1:17" s="9" customFormat="1" ht="15.75" customHeight="1">
      <c r="A74" s="10"/>
      <c r="B74" s="61"/>
      <c r="C74" s="62"/>
      <c r="D74" s="62"/>
      <c r="E74" s="306"/>
      <c r="F74" s="62"/>
      <c r="G74" s="124"/>
      <c r="H74" s="62"/>
      <c r="I74" s="30"/>
      <c r="J74" s="26"/>
      <c r="M74" s="34"/>
      <c r="N74" s="34"/>
      <c r="O74" s="34"/>
      <c r="Q74" s="105"/>
    </row>
    <row r="75" spans="1:17" s="9" customFormat="1" ht="89.25" customHeight="1">
      <c r="A75" s="15" t="s">
        <v>73</v>
      </c>
      <c r="B75" s="61" t="s">
        <v>141</v>
      </c>
      <c r="C75" s="62"/>
      <c r="D75" s="62"/>
      <c r="E75" s="306"/>
      <c r="F75" s="62"/>
      <c r="G75" s="124"/>
      <c r="I75" s="30"/>
      <c r="J75" s="26"/>
      <c r="M75" s="34"/>
      <c r="N75" s="34"/>
      <c r="O75" s="34"/>
      <c r="Q75" s="105"/>
    </row>
    <row r="76" spans="1:17" s="9" customFormat="1" ht="15.75" customHeight="1">
      <c r="A76" s="23"/>
      <c r="B76" s="61"/>
      <c r="C76" s="69"/>
      <c r="D76" s="69"/>
      <c r="E76" s="308"/>
      <c r="F76" s="69"/>
      <c r="G76" s="128"/>
      <c r="H76" s="22"/>
      <c r="I76" s="30"/>
      <c r="J76" s="26"/>
      <c r="M76" s="34"/>
      <c r="N76" s="34"/>
      <c r="O76" s="34"/>
      <c r="Q76" s="107"/>
    </row>
    <row r="77" spans="1:17" s="9" customFormat="1" ht="15.75" customHeight="1">
      <c r="A77" s="10"/>
      <c r="B77" s="61" t="s">
        <v>23</v>
      </c>
      <c r="C77" s="283">
        <v>1</v>
      </c>
      <c r="D77" s="62"/>
      <c r="E77" s="307"/>
      <c r="F77" s="100"/>
      <c r="G77" s="282"/>
      <c r="H77" s="100"/>
      <c r="I77" s="30"/>
      <c r="J77" s="26"/>
      <c r="M77" s="34"/>
      <c r="N77" s="34"/>
      <c r="O77" s="34"/>
      <c r="Q77" s="105"/>
    </row>
    <row r="78" spans="1:17" s="9" customFormat="1" ht="15.75" customHeight="1">
      <c r="A78" s="10"/>
      <c r="B78" s="61"/>
      <c r="C78" s="62"/>
      <c r="D78" s="62"/>
      <c r="E78" s="306"/>
      <c r="F78" s="62"/>
      <c r="G78" s="124"/>
      <c r="H78" s="62"/>
      <c r="I78" s="30"/>
      <c r="J78" s="26"/>
      <c r="M78" s="34"/>
      <c r="N78" s="34"/>
      <c r="O78" s="34"/>
      <c r="Q78" s="105"/>
    </row>
    <row r="79" spans="1:17" s="9" customFormat="1" ht="33.75" customHeight="1">
      <c r="A79" s="15" t="s">
        <v>74</v>
      </c>
      <c r="B79" s="61" t="s">
        <v>10</v>
      </c>
      <c r="C79" s="62"/>
      <c r="D79" s="62"/>
      <c r="E79" s="306"/>
      <c r="F79" s="62"/>
      <c r="G79" s="124"/>
      <c r="I79" s="30"/>
      <c r="J79" s="26"/>
      <c r="M79" s="34"/>
      <c r="N79" s="34"/>
      <c r="O79" s="34"/>
      <c r="Q79" s="105"/>
    </row>
    <row r="80" spans="1:17" s="9" customFormat="1" ht="15.75" customHeight="1">
      <c r="A80" s="23"/>
      <c r="B80" s="61"/>
      <c r="C80" s="69"/>
      <c r="D80" s="69"/>
      <c r="E80" s="308"/>
      <c r="F80" s="69"/>
      <c r="G80" s="128"/>
      <c r="H80" s="22"/>
      <c r="I80" s="30"/>
      <c r="J80" s="26"/>
      <c r="M80" s="34"/>
      <c r="N80" s="34"/>
      <c r="O80" s="34"/>
      <c r="Q80" s="107"/>
    </row>
    <row r="81" spans="1:17" s="9" customFormat="1" ht="15.75" customHeight="1">
      <c r="A81" s="10"/>
      <c r="B81" s="61" t="s">
        <v>23</v>
      </c>
      <c r="C81" s="283">
        <v>1</v>
      </c>
      <c r="D81" s="62"/>
      <c r="E81" s="307"/>
      <c r="F81" s="100"/>
      <c r="G81" s="282"/>
      <c r="H81" s="100"/>
      <c r="I81" s="30"/>
      <c r="J81" s="26"/>
      <c r="M81" s="34"/>
      <c r="N81" s="34"/>
      <c r="O81" s="34"/>
      <c r="Q81" s="105"/>
    </row>
    <row r="82" spans="1:17" s="9" customFormat="1" ht="15.75" customHeight="1">
      <c r="A82" s="10"/>
      <c r="B82" s="61"/>
      <c r="C82" s="62"/>
      <c r="D82" s="62"/>
      <c r="E82" s="306"/>
      <c r="F82" s="62"/>
      <c r="G82" s="124"/>
      <c r="I82" s="30"/>
      <c r="J82" s="26"/>
      <c r="M82" s="34"/>
      <c r="N82" s="34"/>
      <c r="O82" s="34"/>
      <c r="Q82" s="105"/>
    </row>
    <row r="83" spans="1:17" s="9" customFormat="1" ht="31.5">
      <c r="A83" s="14"/>
      <c r="B83" s="70" t="s">
        <v>43</v>
      </c>
      <c r="C83" s="58"/>
      <c r="D83" s="58"/>
      <c r="E83" s="311"/>
      <c r="F83" s="58"/>
      <c r="G83" s="278"/>
      <c r="H83" s="58"/>
      <c r="I83" s="144"/>
      <c r="J83" s="26"/>
      <c r="M83" s="34"/>
      <c r="N83" s="34"/>
      <c r="O83" s="34"/>
      <c r="Q83" s="103"/>
    </row>
    <row r="84" spans="1:17" s="9" customFormat="1" ht="15.75">
      <c r="A84" s="14"/>
      <c r="B84" s="70"/>
      <c r="C84" s="58"/>
      <c r="D84" s="58"/>
      <c r="E84" s="311"/>
      <c r="F84" s="58"/>
      <c r="G84" s="123"/>
      <c r="H84" s="58"/>
      <c r="I84" s="30"/>
      <c r="J84" s="26"/>
      <c r="M84" s="34"/>
      <c r="N84" s="34"/>
      <c r="O84" s="34"/>
      <c r="Q84" s="103"/>
    </row>
    <row r="85" spans="1:17" s="9" customFormat="1" ht="15.75">
      <c r="A85" s="14" t="s">
        <v>32</v>
      </c>
      <c r="B85" s="11" t="s">
        <v>17</v>
      </c>
      <c r="C85" s="55"/>
      <c r="E85" s="312"/>
      <c r="G85" s="122"/>
      <c r="I85" s="30"/>
      <c r="J85" s="26"/>
      <c r="M85" s="34"/>
      <c r="N85" s="34"/>
      <c r="O85" s="34"/>
      <c r="Q85" s="114"/>
    </row>
    <row r="86" spans="2:8" ht="15.75">
      <c r="B86" s="61"/>
      <c r="E86" s="306"/>
      <c r="H86" s="71"/>
    </row>
    <row r="87" spans="1:10" ht="69" customHeight="1">
      <c r="A87" s="48" t="s">
        <v>34</v>
      </c>
      <c r="B87" s="61" t="s">
        <v>139</v>
      </c>
      <c r="E87" s="306"/>
      <c r="H87" s="71"/>
      <c r="J87" s="61"/>
    </row>
    <row r="88" spans="2:8" ht="15.75">
      <c r="B88" s="61"/>
      <c r="E88" s="306"/>
      <c r="H88" s="71"/>
    </row>
    <row r="89" spans="2:8" ht="15.75">
      <c r="B89" s="61" t="s">
        <v>25</v>
      </c>
      <c r="C89" s="283">
        <f>4.455/0.09</f>
        <v>49.5</v>
      </c>
      <c r="E89" s="307"/>
      <c r="F89" s="100"/>
      <c r="G89" s="282"/>
      <c r="H89" s="100"/>
    </row>
    <row r="90" spans="2:8" ht="15.75">
      <c r="B90" s="61"/>
      <c r="E90" s="306"/>
      <c r="H90" s="71"/>
    </row>
    <row r="91" spans="1:8" ht="83.25" customHeight="1">
      <c r="A91" s="48" t="s">
        <v>35</v>
      </c>
      <c r="B91" s="61" t="s">
        <v>89</v>
      </c>
      <c r="E91" s="306"/>
      <c r="H91" s="71"/>
    </row>
    <row r="92" spans="2:8" ht="15.75">
      <c r="B92" s="61"/>
      <c r="E92" s="306"/>
      <c r="H92" s="71"/>
    </row>
    <row r="93" spans="2:10" ht="15.75">
      <c r="B93" s="61" t="s">
        <v>20</v>
      </c>
      <c r="C93" s="283">
        <f>C50*0.8</f>
        <v>0.8</v>
      </c>
      <c r="E93" s="307"/>
      <c r="F93" s="100"/>
      <c r="G93" s="282"/>
      <c r="H93" s="100"/>
      <c r="J93" s="52"/>
    </row>
    <row r="94" spans="2:10" ht="15.75">
      <c r="B94" s="61"/>
      <c r="E94" s="306"/>
      <c r="H94" s="62"/>
      <c r="J94" s="52"/>
    </row>
    <row r="95" spans="2:8" ht="15.75">
      <c r="B95" s="61"/>
      <c r="C95" s="276" t="s">
        <v>176</v>
      </c>
      <c r="D95" s="272"/>
      <c r="E95" s="310" t="s">
        <v>177</v>
      </c>
      <c r="F95" s="272"/>
      <c r="G95" s="277" t="s">
        <v>170</v>
      </c>
      <c r="H95" s="71"/>
    </row>
    <row r="96" spans="1:8" ht="69" customHeight="1">
      <c r="A96" s="48" t="s">
        <v>36</v>
      </c>
      <c r="B96" s="61" t="s">
        <v>90</v>
      </c>
      <c r="E96" s="306"/>
      <c r="H96" s="71"/>
    </row>
    <row r="97" spans="2:8" ht="15.75">
      <c r="B97" s="61"/>
      <c r="E97" s="306"/>
      <c r="H97" s="71"/>
    </row>
    <row r="98" spans="2:8" ht="25.5">
      <c r="B98" s="61" t="s">
        <v>147</v>
      </c>
      <c r="E98" s="306"/>
      <c r="H98" s="71"/>
    </row>
    <row r="99" spans="2:8" ht="15.75">
      <c r="B99" s="61" t="s">
        <v>20</v>
      </c>
      <c r="C99" s="283">
        <f>83.1*0.8</f>
        <v>66.48</v>
      </c>
      <c r="E99" s="305"/>
      <c r="F99" s="100"/>
      <c r="G99" s="282"/>
      <c r="H99" s="100"/>
    </row>
    <row r="100" spans="2:10" ht="15.75">
      <c r="B100" s="61"/>
      <c r="E100" s="306"/>
      <c r="H100" s="62"/>
      <c r="J100" s="52"/>
    </row>
    <row r="101" spans="2:8" ht="15.75">
      <c r="B101" s="61" t="s">
        <v>148</v>
      </c>
      <c r="E101" s="306"/>
      <c r="H101" s="71"/>
    </row>
    <row r="102" spans="2:8" ht="15.75">
      <c r="B102" s="61" t="s">
        <v>20</v>
      </c>
      <c r="C102" s="283">
        <f>83.1*0.2</f>
        <v>16.62</v>
      </c>
      <c r="E102" s="307"/>
      <c r="F102" s="100"/>
      <c r="G102" s="282"/>
      <c r="H102" s="100"/>
    </row>
    <row r="103" spans="1:17" s="80" customFormat="1" ht="15.75">
      <c r="A103" s="81"/>
      <c r="B103" s="82"/>
      <c r="C103" s="76"/>
      <c r="D103" s="76"/>
      <c r="E103" s="306"/>
      <c r="F103" s="76"/>
      <c r="G103" s="124"/>
      <c r="H103" s="77"/>
      <c r="Q103" s="110"/>
    </row>
    <row r="104" spans="1:17" s="74" customFormat="1" ht="42" customHeight="1">
      <c r="A104" s="48" t="s">
        <v>45</v>
      </c>
      <c r="B104" s="61" t="s">
        <v>38</v>
      </c>
      <c r="C104" s="62"/>
      <c r="D104" s="62"/>
      <c r="E104" s="306"/>
      <c r="F104" s="62"/>
      <c r="G104" s="124"/>
      <c r="H104" s="71"/>
      <c r="I104" s="72"/>
      <c r="J104" s="73"/>
      <c r="M104" s="75"/>
      <c r="N104" s="75"/>
      <c r="O104" s="75"/>
      <c r="Q104" s="105"/>
    </row>
    <row r="105" spans="2:17" ht="15.75">
      <c r="B105" s="61"/>
      <c r="C105" s="69"/>
      <c r="D105" s="69"/>
      <c r="E105" s="306"/>
      <c r="F105" s="69"/>
      <c r="G105" s="128"/>
      <c r="H105" s="74"/>
      <c r="Q105" s="107"/>
    </row>
    <row r="106" spans="2:8" ht="15.75">
      <c r="B106" s="61" t="s">
        <v>25</v>
      </c>
      <c r="C106" s="283">
        <f>C42*0.75</f>
        <v>27.75</v>
      </c>
      <c r="E106" s="307"/>
      <c r="G106" s="282"/>
      <c r="H106" s="62"/>
    </row>
    <row r="107" spans="2:8" ht="15.75">
      <c r="B107" s="61"/>
      <c r="E107" s="306"/>
      <c r="H107" s="71"/>
    </row>
    <row r="108" spans="1:17" s="74" customFormat="1" ht="140.25">
      <c r="A108" s="48" t="s">
        <v>46</v>
      </c>
      <c r="B108" s="61" t="s">
        <v>92</v>
      </c>
      <c r="C108" s="62"/>
      <c r="D108" s="62"/>
      <c r="E108" s="306"/>
      <c r="F108" s="62"/>
      <c r="G108" s="124"/>
      <c r="H108" s="71"/>
      <c r="I108" s="72"/>
      <c r="J108" s="73"/>
      <c r="M108" s="75"/>
      <c r="N108" s="75"/>
      <c r="O108" s="75"/>
      <c r="Q108" s="105"/>
    </row>
    <row r="109" spans="1:17" ht="15.75">
      <c r="A109" s="83"/>
      <c r="B109" s="61"/>
      <c r="C109" s="69"/>
      <c r="D109" s="69"/>
      <c r="E109" s="306"/>
      <c r="F109" s="69"/>
      <c r="G109" s="128"/>
      <c r="H109" s="74"/>
      <c r="Q109" s="107"/>
    </row>
    <row r="110" spans="2:8" ht="15.75">
      <c r="B110" s="61" t="s">
        <v>20</v>
      </c>
      <c r="C110" s="283">
        <v>5.2</v>
      </c>
      <c r="E110" s="307"/>
      <c r="G110" s="282"/>
      <c r="H110" s="62"/>
    </row>
    <row r="111" spans="2:8" ht="15.75">
      <c r="B111" s="61"/>
      <c r="C111" s="276" t="s">
        <v>176</v>
      </c>
      <c r="D111" s="272"/>
      <c r="E111" s="310" t="s">
        <v>177</v>
      </c>
      <c r="F111" s="272"/>
      <c r="G111" s="277" t="s">
        <v>170</v>
      </c>
      <c r="H111" s="71"/>
    </row>
    <row r="112" spans="1:17" s="74" customFormat="1" ht="114.75">
      <c r="A112" s="48" t="s">
        <v>47</v>
      </c>
      <c r="B112" s="61" t="s">
        <v>138</v>
      </c>
      <c r="C112" s="62"/>
      <c r="D112" s="62"/>
      <c r="E112" s="306"/>
      <c r="F112" s="62"/>
      <c r="G112" s="124"/>
      <c r="H112" s="71"/>
      <c r="I112" s="72"/>
      <c r="J112" s="73"/>
      <c r="M112" s="75"/>
      <c r="N112" s="75"/>
      <c r="O112" s="75"/>
      <c r="Q112" s="105"/>
    </row>
    <row r="113" spans="1:17" ht="15.75">
      <c r="A113" s="83"/>
      <c r="B113" s="61"/>
      <c r="C113" s="69"/>
      <c r="D113" s="69"/>
      <c r="E113" s="306"/>
      <c r="F113" s="69"/>
      <c r="G113" s="128"/>
      <c r="H113" s="74"/>
      <c r="Q113" s="107"/>
    </row>
    <row r="114" spans="2:8" ht="15.75">
      <c r="B114" s="61" t="s">
        <v>20</v>
      </c>
      <c r="C114" s="283">
        <v>17.9</v>
      </c>
      <c r="E114" s="307"/>
      <c r="G114" s="282"/>
      <c r="H114" s="62"/>
    </row>
    <row r="115" spans="2:8" ht="15.75">
      <c r="B115" s="61"/>
      <c r="E115" s="306"/>
      <c r="H115" s="71"/>
    </row>
    <row r="116" spans="1:17" ht="89.25">
      <c r="A116" s="89" t="s">
        <v>48</v>
      </c>
      <c r="B116" s="90" t="s">
        <v>93</v>
      </c>
      <c r="C116" s="91"/>
      <c r="D116" s="91"/>
      <c r="E116" s="306"/>
      <c r="H116" s="71"/>
      <c r="Q116" s="108"/>
    </row>
    <row r="117" spans="1:17" ht="15.75">
      <c r="A117" s="92"/>
      <c r="B117" s="90"/>
      <c r="C117" s="91"/>
      <c r="D117" s="91"/>
      <c r="E117" s="306"/>
      <c r="H117" s="71"/>
      <c r="Q117" s="108"/>
    </row>
    <row r="118" spans="1:17" ht="15.75">
      <c r="A118" s="89"/>
      <c r="B118" s="90" t="s">
        <v>20</v>
      </c>
      <c r="C118" s="285">
        <f>44.3*1</f>
        <v>44.3</v>
      </c>
      <c r="D118" s="91"/>
      <c r="E118" s="307"/>
      <c r="G118" s="282"/>
      <c r="H118" s="62"/>
      <c r="Q118" s="108"/>
    </row>
    <row r="119" spans="1:17" ht="15.75">
      <c r="A119" s="89"/>
      <c r="B119" s="90"/>
      <c r="C119" s="91"/>
      <c r="D119" s="91"/>
      <c r="E119" s="306"/>
      <c r="H119" s="71"/>
      <c r="I119" s="51"/>
      <c r="J119" s="51"/>
      <c r="M119" s="51"/>
      <c r="N119" s="51"/>
      <c r="O119" s="51"/>
      <c r="Q119" s="108"/>
    </row>
    <row r="120" spans="1:11" ht="114.75">
      <c r="A120" s="48" t="s">
        <v>50</v>
      </c>
      <c r="B120" s="61" t="s">
        <v>183</v>
      </c>
      <c r="E120" s="306"/>
      <c r="H120" s="71"/>
      <c r="K120" s="61"/>
    </row>
    <row r="121" spans="1:8" ht="15.75">
      <c r="A121" s="83"/>
      <c r="B121" s="61"/>
      <c r="E121" s="306"/>
      <c r="H121" s="71"/>
    </row>
    <row r="122" spans="2:8" ht="15.75">
      <c r="B122" s="61" t="s">
        <v>20</v>
      </c>
      <c r="C122" s="283">
        <v>13.9</v>
      </c>
      <c r="E122" s="307"/>
      <c r="G122" s="282"/>
      <c r="H122" s="62"/>
    </row>
    <row r="123" spans="2:8" ht="15.75">
      <c r="B123" s="61"/>
      <c r="C123" s="276" t="s">
        <v>176</v>
      </c>
      <c r="D123" s="272"/>
      <c r="E123" s="310" t="s">
        <v>177</v>
      </c>
      <c r="F123" s="272"/>
      <c r="G123" s="277" t="s">
        <v>170</v>
      </c>
      <c r="H123" s="71"/>
    </row>
    <row r="124" spans="1:8" ht="331.5" customHeight="1">
      <c r="A124" s="48" t="s">
        <v>51</v>
      </c>
      <c r="B124" s="19" t="s">
        <v>174</v>
      </c>
      <c r="E124" s="306"/>
      <c r="H124" s="71"/>
    </row>
    <row r="125" spans="1:8" ht="15.75">
      <c r="A125" s="83"/>
      <c r="B125" s="84"/>
      <c r="E125" s="306"/>
      <c r="H125" s="71"/>
    </row>
    <row r="126" spans="2:8" ht="15.75">
      <c r="B126" s="61" t="s">
        <v>25</v>
      </c>
      <c r="C126" s="283">
        <v>49.5</v>
      </c>
      <c r="E126" s="305"/>
      <c r="G126" s="282"/>
      <c r="H126" s="62"/>
    </row>
    <row r="127" spans="2:8" ht="15.75">
      <c r="B127" s="61"/>
      <c r="E127" s="306"/>
      <c r="H127" s="62"/>
    </row>
    <row r="128" spans="1:8" ht="55.5" customHeight="1">
      <c r="A128" s="48" t="s">
        <v>67</v>
      </c>
      <c r="B128" s="19" t="s">
        <v>257</v>
      </c>
      <c r="E128" s="306"/>
      <c r="H128" s="71"/>
    </row>
    <row r="129" spans="1:8" ht="15.75">
      <c r="A129" s="83"/>
      <c r="B129" s="84"/>
      <c r="E129" s="306"/>
      <c r="H129" s="71"/>
    </row>
    <row r="130" spans="2:8" ht="15.75">
      <c r="B130" s="61" t="s">
        <v>25</v>
      </c>
      <c r="C130" s="283">
        <v>53.5</v>
      </c>
      <c r="E130" s="307"/>
      <c r="G130" s="282"/>
      <c r="H130" s="62"/>
    </row>
    <row r="131" spans="2:8" ht="15.75">
      <c r="B131" s="61"/>
      <c r="E131" s="306"/>
      <c r="H131" s="71"/>
    </row>
    <row r="132" spans="1:8" ht="116.25">
      <c r="A132" s="48" t="s">
        <v>57</v>
      </c>
      <c r="B132" s="61" t="s">
        <v>98</v>
      </c>
      <c r="E132" s="306"/>
      <c r="H132" s="71"/>
    </row>
    <row r="133" spans="2:8" ht="15.75">
      <c r="B133" s="61"/>
      <c r="E133" s="306"/>
      <c r="H133" s="71"/>
    </row>
    <row r="134" spans="2:8" ht="15.75">
      <c r="B134" s="61" t="s">
        <v>20</v>
      </c>
      <c r="C134" s="283">
        <f>(83.1)*1.3</f>
        <v>108.03</v>
      </c>
      <c r="E134" s="307"/>
      <c r="F134" s="289"/>
      <c r="G134" s="282"/>
      <c r="H134" s="62"/>
    </row>
    <row r="135" spans="2:8" ht="15.75">
      <c r="B135" s="61"/>
      <c r="E135" s="306"/>
      <c r="H135" s="71"/>
    </row>
    <row r="136" spans="2:8" ht="15.75">
      <c r="B136" s="61"/>
      <c r="C136" s="276" t="s">
        <v>176</v>
      </c>
      <c r="D136" s="272"/>
      <c r="E136" s="310" t="s">
        <v>177</v>
      </c>
      <c r="F136" s="272"/>
      <c r="G136" s="277" t="s">
        <v>170</v>
      </c>
      <c r="H136" s="71"/>
    </row>
    <row r="137" spans="1:8" ht="55.5" customHeight="1">
      <c r="A137" s="48" t="s">
        <v>64</v>
      </c>
      <c r="B137" s="61" t="s">
        <v>99</v>
      </c>
      <c r="E137" s="306"/>
      <c r="H137" s="71"/>
    </row>
    <row r="138" spans="2:8" ht="15.75">
      <c r="B138" s="61"/>
      <c r="E138" s="306"/>
      <c r="H138" s="71"/>
    </row>
    <row r="139" spans="2:8" ht="15.75">
      <c r="B139" s="61" t="s">
        <v>41</v>
      </c>
      <c r="C139" s="283">
        <v>1</v>
      </c>
      <c r="E139" s="307"/>
      <c r="G139" s="282"/>
      <c r="H139" s="62"/>
    </row>
    <row r="140" spans="2:8" ht="15.75">
      <c r="B140" s="61"/>
      <c r="E140" s="306"/>
      <c r="H140" s="71"/>
    </row>
    <row r="141" spans="1:17" s="74" customFormat="1" ht="63.75">
      <c r="A141" s="48" t="s">
        <v>65</v>
      </c>
      <c r="B141" s="61" t="s">
        <v>7</v>
      </c>
      <c r="C141" s="62"/>
      <c r="D141" s="62"/>
      <c r="E141" s="306"/>
      <c r="F141" s="62"/>
      <c r="G141" s="124"/>
      <c r="H141" s="71"/>
      <c r="I141" s="72"/>
      <c r="J141" s="73"/>
      <c r="M141" s="75"/>
      <c r="N141" s="75"/>
      <c r="O141" s="75"/>
      <c r="Q141" s="105"/>
    </row>
    <row r="142" spans="2:17" ht="15.75">
      <c r="B142" s="61"/>
      <c r="C142" s="69"/>
      <c r="D142" s="69"/>
      <c r="E142" s="308"/>
      <c r="F142" s="69"/>
      <c r="G142" s="128"/>
      <c r="H142" s="74"/>
      <c r="Q142" s="107"/>
    </row>
    <row r="143" spans="2:8" ht="15.75">
      <c r="B143" s="61" t="s">
        <v>39</v>
      </c>
      <c r="E143" s="306"/>
      <c r="G143" s="282"/>
      <c r="H143" s="62"/>
    </row>
    <row r="144" spans="2:8" ht="15.75">
      <c r="B144" s="61"/>
      <c r="E144" s="306"/>
      <c r="H144" s="71"/>
    </row>
    <row r="145" spans="1:17" s="9" customFormat="1" ht="15.75">
      <c r="A145" s="48"/>
      <c r="B145" s="70" t="s">
        <v>21</v>
      </c>
      <c r="C145" s="66"/>
      <c r="D145" s="66"/>
      <c r="E145" s="314"/>
      <c r="F145" s="66"/>
      <c r="G145" s="278"/>
      <c r="H145" s="58"/>
      <c r="I145" s="30"/>
      <c r="J145" s="26"/>
      <c r="M145" s="34"/>
      <c r="N145" s="34"/>
      <c r="O145" s="34"/>
      <c r="Q145" s="106"/>
    </row>
    <row r="146" spans="1:17" ht="15.75" customHeight="1">
      <c r="A146" s="56"/>
      <c r="B146" s="11"/>
      <c r="C146" s="66"/>
      <c r="D146" s="66"/>
      <c r="E146" s="314"/>
      <c r="F146" s="66"/>
      <c r="G146" s="123"/>
      <c r="Q146" s="106"/>
    </row>
    <row r="147" spans="1:17" s="152" customFormat="1" ht="15.75">
      <c r="A147" s="154" t="s">
        <v>42</v>
      </c>
      <c r="B147" s="155" t="s">
        <v>18</v>
      </c>
      <c r="C147" s="156"/>
      <c r="D147" s="98"/>
      <c r="E147" s="315"/>
      <c r="F147" s="98"/>
      <c r="G147" s="157"/>
      <c r="H147" s="98"/>
      <c r="I147" s="158"/>
      <c r="J147" s="159"/>
      <c r="M147" s="160"/>
      <c r="N147" s="160"/>
      <c r="O147" s="160"/>
      <c r="Q147" s="161"/>
    </row>
    <row r="148" spans="1:17" ht="15.75">
      <c r="A148" s="14"/>
      <c r="B148" s="11"/>
      <c r="C148" s="55"/>
      <c r="D148" s="9"/>
      <c r="E148" s="312"/>
      <c r="F148" s="9"/>
      <c r="G148" s="122"/>
      <c r="H148" s="9"/>
      <c r="Q148" s="114"/>
    </row>
    <row r="149" spans="1:8" ht="43.5" customHeight="1">
      <c r="A149" s="48" t="s">
        <v>114</v>
      </c>
      <c r="B149" s="85" t="s">
        <v>100</v>
      </c>
      <c r="E149" s="306"/>
      <c r="H149" s="71"/>
    </row>
    <row r="150" spans="2:8" ht="15.75">
      <c r="B150" s="61"/>
      <c r="E150" s="306"/>
      <c r="H150" s="71"/>
    </row>
    <row r="151" spans="2:8" ht="15.75">
      <c r="B151" s="61" t="s">
        <v>22</v>
      </c>
      <c r="C151" s="283">
        <v>36</v>
      </c>
      <c r="E151" s="316"/>
      <c r="G151" s="282"/>
      <c r="H151" s="62"/>
    </row>
    <row r="152" spans="2:8" ht="15.75">
      <c r="B152" s="61"/>
      <c r="C152" s="147"/>
      <c r="E152" s="306"/>
      <c r="H152" s="62"/>
    </row>
    <row r="153" spans="1:8" ht="97.5" customHeight="1">
      <c r="A153" s="48" t="s">
        <v>80</v>
      </c>
      <c r="B153" s="85" t="s">
        <v>101</v>
      </c>
      <c r="E153" s="306"/>
      <c r="H153" s="71"/>
    </row>
    <row r="154" spans="2:8" ht="15.75">
      <c r="B154" s="61"/>
      <c r="E154" s="306"/>
      <c r="H154" s="71"/>
    </row>
    <row r="155" spans="2:8" ht="15.75">
      <c r="B155" s="61" t="s">
        <v>22</v>
      </c>
      <c r="C155" s="283">
        <v>36</v>
      </c>
      <c r="E155" s="317"/>
      <c r="G155" s="282"/>
      <c r="H155" s="62"/>
    </row>
    <row r="156" spans="1:17" s="146" customFormat="1" ht="15.75">
      <c r="A156" s="48"/>
      <c r="B156" s="61"/>
      <c r="C156" s="153"/>
      <c r="D156" s="62"/>
      <c r="E156" s="318"/>
      <c r="F156" s="62"/>
      <c r="G156" s="124"/>
      <c r="H156" s="62"/>
      <c r="Q156" s="118"/>
    </row>
    <row r="157" spans="1:17" s="146" customFormat="1" ht="114" customHeight="1">
      <c r="A157" s="48" t="s">
        <v>103</v>
      </c>
      <c r="B157" s="12" t="s">
        <v>196</v>
      </c>
      <c r="C157" s="62"/>
      <c r="D157" s="62"/>
      <c r="E157" s="306"/>
      <c r="F157" s="62"/>
      <c r="G157" s="124"/>
      <c r="H157" s="162"/>
      <c r="K157" s="12"/>
      <c r="Q157" s="105"/>
    </row>
    <row r="158" spans="1:17" s="146" customFormat="1" ht="15.75">
      <c r="A158" s="48"/>
      <c r="B158" s="12"/>
      <c r="C158" s="62"/>
      <c r="D158" s="62"/>
      <c r="E158" s="306"/>
      <c r="F158" s="62"/>
      <c r="G158" s="124"/>
      <c r="H158" s="162"/>
      <c r="K158" s="12"/>
      <c r="Q158" s="105"/>
    </row>
    <row r="159" spans="1:17" s="146" customFormat="1" ht="15.75">
      <c r="A159" s="48"/>
      <c r="B159" s="61" t="s">
        <v>123</v>
      </c>
      <c r="C159" s="286">
        <v>2</v>
      </c>
      <c r="D159" s="62"/>
      <c r="E159" s="316"/>
      <c r="F159" s="62"/>
      <c r="G159" s="282"/>
      <c r="H159" s="62"/>
      <c r="Q159" s="118"/>
    </row>
    <row r="160" spans="1:17" s="146" customFormat="1" ht="15.75">
      <c r="A160" s="48"/>
      <c r="B160" s="61"/>
      <c r="C160" s="153"/>
      <c r="D160" s="62"/>
      <c r="E160" s="318"/>
      <c r="F160" s="62"/>
      <c r="G160" s="124"/>
      <c r="H160" s="62"/>
      <c r="Q160" s="118"/>
    </row>
    <row r="161" spans="1:17" s="146" customFormat="1" ht="15.75">
      <c r="A161" s="48"/>
      <c r="B161" s="61"/>
      <c r="C161" s="276" t="s">
        <v>176</v>
      </c>
      <c r="D161" s="272"/>
      <c r="E161" s="310" t="s">
        <v>177</v>
      </c>
      <c r="F161" s="272"/>
      <c r="G161" s="277" t="s">
        <v>170</v>
      </c>
      <c r="H161" s="62"/>
      <c r="Q161" s="118"/>
    </row>
    <row r="162" spans="1:17" s="146" customFormat="1" ht="165.75">
      <c r="A162" s="48" t="s">
        <v>81</v>
      </c>
      <c r="B162" s="12" t="s">
        <v>195</v>
      </c>
      <c r="C162" s="62"/>
      <c r="D162" s="62"/>
      <c r="E162" s="306"/>
      <c r="F162" s="62"/>
      <c r="G162" s="124"/>
      <c r="H162" s="162"/>
      <c r="K162" s="12"/>
      <c r="Q162" s="105"/>
    </row>
    <row r="163" spans="1:17" s="146" customFormat="1" ht="15.75">
      <c r="A163" s="48"/>
      <c r="B163" s="61"/>
      <c r="C163" s="62"/>
      <c r="D163" s="62"/>
      <c r="E163" s="306"/>
      <c r="F163" s="62"/>
      <c r="G163" s="124"/>
      <c r="H163" s="162"/>
      <c r="Q163" s="105"/>
    </row>
    <row r="164" spans="1:17" s="146" customFormat="1" ht="15.75">
      <c r="A164" s="48"/>
      <c r="B164" s="61" t="s">
        <v>123</v>
      </c>
      <c r="C164" s="286">
        <f>C159</f>
        <v>2</v>
      </c>
      <c r="D164" s="62"/>
      <c r="E164" s="316"/>
      <c r="F164" s="62"/>
      <c r="G164" s="282"/>
      <c r="H164" s="62"/>
      <c r="Q164" s="118"/>
    </row>
    <row r="165" spans="1:17" s="7" customFormat="1" ht="15.75">
      <c r="A165" s="8"/>
      <c r="B165" s="12"/>
      <c r="C165" s="6"/>
      <c r="D165" s="5"/>
      <c r="E165" s="306"/>
      <c r="F165" s="5"/>
      <c r="G165" s="129"/>
      <c r="H165" s="5"/>
      <c r="Q165" s="112"/>
    </row>
    <row r="166" spans="1:17" s="7" customFormat="1" ht="191.25">
      <c r="A166" s="8" t="s">
        <v>111</v>
      </c>
      <c r="B166" s="163" t="s">
        <v>173</v>
      </c>
      <c r="C166" s="5"/>
      <c r="D166" s="5"/>
      <c r="E166" s="306"/>
      <c r="F166" s="5"/>
      <c r="G166" s="129"/>
      <c r="H166" s="18"/>
      <c r="K166" s="12"/>
      <c r="Q166" s="112"/>
    </row>
    <row r="167" spans="1:17" s="7" customFormat="1" ht="15.75">
      <c r="A167" s="8"/>
      <c r="B167" s="12"/>
      <c r="C167" s="5"/>
      <c r="D167" s="5"/>
      <c r="E167" s="306"/>
      <c r="F167" s="5"/>
      <c r="G167" s="129"/>
      <c r="H167" s="18"/>
      <c r="Q167" s="112"/>
    </row>
    <row r="168" spans="1:17" s="7" customFormat="1" ht="15.75">
      <c r="A168" s="8"/>
      <c r="B168" s="12" t="s">
        <v>23</v>
      </c>
      <c r="C168" s="287">
        <v>3</v>
      </c>
      <c r="D168" s="5"/>
      <c r="E168" s="307"/>
      <c r="F168" s="5"/>
      <c r="G168" s="288"/>
      <c r="H168" s="5"/>
      <c r="J168" s="149"/>
      <c r="Q168" s="112"/>
    </row>
    <row r="169" spans="2:15" ht="15.75">
      <c r="B169" s="61"/>
      <c r="E169" s="306"/>
      <c r="H169" s="71"/>
      <c r="I169" s="51"/>
      <c r="J169" s="51"/>
      <c r="M169" s="51"/>
      <c r="N169" s="51"/>
      <c r="O169" s="51"/>
    </row>
    <row r="170" spans="1:8" ht="40.5" customHeight="1">
      <c r="A170" s="48" t="s">
        <v>1</v>
      </c>
      <c r="B170" s="61" t="s">
        <v>106</v>
      </c>
      <c r="E170" s="306"/>
      <c r="H170" s="71"/>
    </row>
    <row r="171" spans="2:8" ht="15.75">
      <c r="B171" s="61"/>
      <c r="E171" s="306"/>
      <c r="H171" s="71"/>
    </row>
    <row r="172" spans="2:17" ht="15.75">
      <c r="B172" s="61" t="s">
        <v>23</v>
      </c>
      <c r="C172" s="283">
        <v>2</v>
      </c>
      <c r="E172" s="307"/>
      <c r="G172" s="282"/>
      <c r="H172" s="62"/>
      <c r="Q172" s="118"/>
    </row>
    <row r="173" spans="2:17" ht="15.75">
      <c r="B173" s="61"/>
      <c r="E173" s="306"/>
      <c r="H173" s="62"/>
      <c r="Q173" s="118"/>
    </row>
    <row r="174" spans="1:8" ht="30.75" customHeight="1">
      <c r="A174" s="48" t="s">
        <v>107</v>
      </c>
      <c r="B174" s="61" t="s">
        <v>105</v>
      </c>
      <c r="E174" s="306"/>
      <c r="H174" s="71"/>
    </row>
    <row r="175" spans="2:8" ht="15.75">
      <c r="B175" s="61"/>
      <c r="E175" s="306"/>
      <c r="H175" s="58"/>
    </row>
    <row r="176" spans="2:8" ht="15.75">
      <c r="B176" s="61" t="s">
        <v>22</v>
      </c>
      <c r="C176" s="283">
        <v>36</v>
      </c>
      <c r="E176" s="305"/>
      <c r="G176" s="282"/>
      <c r="H176" s="62"/>
    </row>
    <row r="177" spans="2:17" ht="15.75">
      <c r="B177" s="61"/>
      <c r="E177" s="306"/>
      <c r="H177" s="62"/>
      <c r="Q177" s="118"/>
    </row>
    <row r="178" spans="1:8" ht="42.75" customHeight="1">
      <c r="A178" s="48" t="s">
        <v>2</v>
      </c>
      <c r="B178" s="61" t="s">
        <v>104</v>
      </c>
      <c r="E178" s="306"/>
      <c r="H178" s="71"/>
    </row>
    <row r="179" spans="2:8" ht="15.75">
      <c r="B179" s="61"/>
      <c r="E179" s="306"/>
      <c r="H179" s="58"/>
    </row>
    <row r="180" spans="2:8" ht="15.75">
      <c r="B180" s="61" t="s">
        <v>22</v>
      </c>
      <c r="C180" s="283">
        <v>36</v>
      </c>
      <c r="E180" s="305"/>
      <c r="G180" s="282"/>
      <c r="H180" s="62"/>
    </row>
    <row r="181" spans="2:8" ht="15.75">
      <c r="B181" s="61"/>
      <c r="C181" s="276" t="s">
        <v>176</v>
      </c>
      <c r="D181" s="272"/>
      <c r="E181" s="310" t="s">
        <v>177</v>
      </c>
      <c r="F181" s="272"/>
      <c r="G181" s="277" t="s">
        <v>170</v>
      </c>
      <c r="H181" s="62"/>
    </row>
    <row r="182" spans="1:8" ht="22.5" customHeight="1">
      <c r="A182" s="48" t="s">
        <v>112</v>
      </c>
      <c r="B182" s="61" t="s">
        <v>108</v>
      </c>
      <c r="E182" s="306"/>
      <c r="H182" s="71"/>
    </row>
    <row r="183" spans="2:8" ht="15.75">
      <c r="B183" s="61"/>
      <c r="E183" s="306"/>
      <c r="H183" s="58"/>
    </row>
    <row r="184" spans="2:8" ht="15.75">
      <c r="B184" s="61" t="s">
        <v>22</v>
      </c>
      <c r="C184" s="283">
        <v>36</v>
      </c>
      <c r="E184" s="305"/>
      <c r="G184" s="282"/>
      <c r="H184" s="62"/>
    </row>
    <row r="185" spans="2:8" ht="15.75">
      <c r="B185" s="61"/>
      <c r="E185" s="306"/>
      <c r="H185" s="71"/>
    </row>
    <row r="186" spans="1:17" s="74" customFormat="1" ht="63.75">
      <c r="A186" s="48" t="s">
        <v>113</v>
      </c>
      <c r="B186" s="61" t="s">
        <v>9</v>
      </c>
      <c r="C186" s="62"/>
      <c r="D186" s="62"/>
      <c r="E186" s="306"/>
      <c r="F186" s="62"/>
      <c r="G186" s="124"/>
      <c r="H186" s="71"/>
      <c r="I186" s="72"/>
      <c r="J186" s="73"/>
      <c r="M186" s="75"/>
      <c r="N186" s="75"/>
      <c r="O186" s="75"/>
      <c r="Q186" s="105"/>
    </row>
    <row r="187" spans="2:17" ht="15.75">
      <c r="B187" s="61"/>
      <c r="C187" s="69"/>
      <c r="D187" s="69"/>
      <c r="E187" s="308"/>
      <c r="F187" s="69"/>
      <c r="G187" s="128"/>
      <c r="H187" s="74"/>
      <c r="Q187" s="107"/>
    </row>
    <row r="188" spans="2:11" ht="15.75">
      <c r="B188" s="61" t="s">
        <v>39</v>
      </c>
      <c r="E188" s="306"/>
      <c r="G188" s="282"/>
      <c r="H188" s="62"/>
      <c r="J188" s="124"/>
      <c r="K188" s="124"/>
    </row>
    <row r="189" spans="2:8" ht="15.75">
      <c r="B189" s="61"/>
      <c r="E189" s="306"/>
      <c r="H189" s="71"/>
    </row>
    <row r="190" spans="2:17" ht="15.75">
      <c r="B190" s="57" t="s">
        <v>24</v>
      </c>
      <c r="C190" s="66"/>
      <c r="D190" s="66"/>
      <c r="E190" s="314"/>
      <c r="F190" s="66"/>
      <c r="G190" s="278"/>
      <c r="Q190" s="106"/>
    </row>
    <row r="191" spans="2:17" ht="15.75">
      <c r="B191" s="57"/>
      <c r="C191" s="66"/>
      <c r="D191" s="66"/>
      <c r="E191" s="314"/>
      <c r="F191" s="66"/>
      <c r="G191" s="123"/>
      <c r="Q191" s="106"/>
    </row>
    <row r="192" spans="1:17" ht="15.75">
      <c r="A192" s="14" t="s">
        <v>0</v>
      </c>
      <c r="B192" s="11" t="s">
        <v>40</v>
      </c>
      <c r="C192" s="55"/>
      <c r="D192" s="9"/>
      <c r="E192" s="312"/>
      <c r="F192" s="9"/>
      <c r="G192" s="122"/>
      <c r="H192" s="62"/>
      <c r="Q192" s="114"/>
    </row>
    <row r="193" spans="5:8" ht="15.75">
      <c r="E193" s="306"/>
      <c r="H193" s="71"/>
    </row>
    <row r="194" spans="1:8" ht="51">
      <c r="A194" s="48" t="s">
        <v>3</v>
      </c>
      <c r="B194" s="63" t="s">
        <v>72</v>
      </c>
      <c r="E194" s="306"/>
      <c r="H194" s="71"/>
    </row>
    <row r="195" spans="5:8" ht="15.75">
      <c r="E195" s="306"/>
      <c r="H195" s="71"/>
    </row>
    <row r="196" spans="2:8" ht="15.75">
      <c r="B196" s="61" t="s">
        <v>23</v>
      </c>
      <c r="C196" s="283">
        <v>1</v>
      </c>
      <c r="E196" s="305"/>
      <c r="G196" s="282"/>
      <c r="H196" s="62"/>
    </row>
    <row r="197" ht="15.75">
      <c r="H197" s="71"/>
    </row>
    <row r="198" spans="1:17" ht="15.75">
      <c r="A198" s="56"/>
      <c r="B198" s="11" t="s">
        <v>44</v>
      </c>
      <c r="C198" s="66"/>
      <c r="D198" s="66"/>
      <c r="E198" s="137"/>
      <c r="F198" s="66"/>
      <c r="G198" s="278"/>
      <c r="Q198" s="106"/>
    </row>
    <row r="199" ht="15.75">
      <c r="H199" s="71"/>
    </row>
    <row r="200" ht="15.75">
      <c r="H200" s="71"/>
    </row>
  </sheetData>
  <sheetProtection selectLockedCells="1"/>
  <mergeCells count="2">
    <mergeCell ref="E23:G23"/>
    <mergeCell ref="E24:G24"/>
  </mergeCells>
  <conditionalFormatting sqref="C188:G190 C42:G66 C69:G93 C99:G110 C182:G184 C139:G159 G14:G18 C164:G180 C114:G122 C124:G135">
    <cfRule type="cellIs" priority="4" dxfId="35" operator="greaterThan" stopIfTrue="1">
      <formula>0</formula>
    </cfRule>
  </conditionalFormatting>
  <printOptions/>
  <pageMargins left="1.1811023622047245" right="0.15748031496062992" top="0.5905511811023623" bottom="0.5905511811023623" header="0.3937007874015748" footer="0.3937007874015748"/>
  <pageSetup firstPageNumber="1" useFirstPageNumber="1" horizontalDpi="600" verticalDpi="600" orientation="portrait" paperSize="9" r:id="rId1"/>
  <headerFooter alignWithMargins="0">
    <oddHeader>&amp;R&amp;"Arial,Navadno"&amp;9KANAL PV6</oddHeader>
    <oddFooter>&amp;C&amp;"Arial,Navadno"&amp;10&amp;P</oddFooter>
  </headerFooter>
  <rowBreaks count="8" manualBreakCount="8">
    <brk id="34" max="6" man="1"/>
    <brk id="66" max="6" man="1"/>
    <brk id="94" max="6" man="1"/>
    <brk id="110" max="6" man="1"/>
    <brk id="122" max="6" man="1"/>
    <brk id="135" max="6" man="1"/>
    <brk id="160" max="6" man="1"/>
    <brk id="180" max="6" man="1"/>
  </rowBreaks>
</worksheet>
</file>

<file path=xl/worksheets/sheet19.xml><?xml version="1.0" encoding="utf-8"?>
<worksheet xmlns="http://schemas.openxmlformats.org/spreadsheetml/2006/main" xmlns:r="http://schemas.openxmlformats.org/officeDocument/2006/relationships">
  <dimension ref="A1:Q212"/>
  <sheetViews>
    <sheetView view="pageBreakPreview" zoomScale="60" zoomScalePageLayoutView="0" workbookViewId="0" topLeftCell="A20">
      <selection activeCell="E42" sqref="E42:E208"/>
    </sheetView>
  </sheetViews>
  <sheetFormatPr defaultColWidth="8.69921875" defaultRowHeight="15.75"/>
  <cols>
    <col min="1" max="1" width="6.59765625" style="48" customWidth="1"/>
    <col min="2" max="2" width="27.3984375" style="63" customWidth="1"/>
    <col min="3" max="3" width="7.3984375" style="62" customWidth="1"/>
    <col min="4" max="4" width="1.203125" style="62" customWidth="1"/>
    <col min="5" max="5" width="11.19921875" style="136" customWidth="1"/>
    <col min="6" max="6" width="3.3984375" style="62" customWidth="1"/>
    <col min="7" max="7" width="14" style="124" customWidth="1"/>
    <col min="8" max="8" width="3.69921875" style="51" customWidth="1"/>
    <col min="9" max="9" width="14.796875" style="52" customWidth="1"/>
    <col min="10" max="10" width="8.69921875" style="53" customWidth="1"/>
    <col min="11" max="11" width="25.59765625" style="51" customWidth="1"/>
    <col min="12" max="12" width="15.59765625" style="51" customWidth="1"/>
    <col min="13" max="15" width="8.69921875" style="54" customWidth="1"/>
    <col min="16" max="16" width="8.69921875" style="51" customWidth="1"/>
    <col min="17" max="17" width="11.19921875" style="105" customWidth="1"/>
    <col min="18" max="16384" width="8.69921875" style="51" customWidth="1"/>
  </cols>
  <sheetData>
    <row r="1" spans="1:17" s="97" customFormat="1" ht="15.75" customHeight="1">
      <c r="A1" s="39"/>
      <c r="B1" s="40" t="s">
        <v>11</v>
      </c>
      <c r="C1" s="1" t="s">
        <v>129</v>
      </c>
      <c r="D1" s="38"/>
      <c r="E1" s="38"/>
      <c r="F1" s="2"/>
      <c r="G1" s="119"/>
      <c r="H1" s="96"/>
      <c r="Q1" s="113"/>
    </row>
    <row r="2" spans="1:17" s="97" customFormat="1" ht="15.75" customHeight="1">
      <c r="A2" s="39"/>
      <c r="B2" s="40"/>
      <c r="C2" s="1" t="s">
        <v>130</v>
      </c>
      <c r="D2" s="38"/>
      <c r="E2" s="38"/>
      <c r="F2" s="2"/>
      <c r="G2" s="119"/>
      <c r="H2" s="96"/>
      <c r="Q2" s="113"/>
    </row>
    <row r="3" spans="1:17" s="97" customFormat="1" ht="15.75" customHeight="1">
      <c r="A3" s="39"/>
      <c r="B3" s="40" t="s">
        <v>8</v>
      </c>
      <c r="C3" s="45" t="s">
        <v>233</v>
      </c>
      <c r="D3" s="38"/>
      <c r="E3" s="130"/>
      <c r="F3" s="2"/>
      <c r="G3" s="119"/>
      <c r="H3" s="96"/>
      <c r="Q3" s="113"/>
    </row>
    <row r="4" spans="1:17" s="97" customFormat="1" ht="15.75">
      <c r="A4" s="39"/>
      <c r="B4" s="40" t="s">
        <v>12</v>
      </c>
      <c r="C4" s="45" t="s">
        <v>217</v>
      </c>
      <c r="D4" s="46"/>
      <c r="E4" s="131"/>
      <c r="F4" s="46"/>
      <c r="G4" s="120"/>
      <c r="Q4" s="101"/>
    </row>
    <row r="5" spans="1:17" s="97" customFormat="1" ht="15.75">
      <c r="A5" s="39"/>
      <c r="B5" s="40" t="s">
        <v>13</v>
      </c>
      <c r="C5" s="1" t="s">
        <v>180</v>
      </c>
      <c r="D5" s="38"/>
      <c r="E5" s="130"/>
      <c r="F5" s="2"/>
      <c r="G5" s="120"/>
      <c r="Q5" s="113"/>
    </row>
    <row r="6" spans="1:17" s="43" customFormat="1" ht="15.75">
      <c r="A6" s="39"/>
      <c r="B6" s="40"/>
      <c r="C6" s="47" t="s">
        <v>181</v>
      </c>
      <c r="D6" s="46"/>
      <c r="E6" s="131"/>
      <c r="F6" s="46"/>
      <c r="G6" s="120"/>
      <c r="I6" s="41"/>
      <c r="J6" s="42"/>
      <c r="M6" s="44"/>
      <c r="N6" s="44"/>
      <c r="O6" s="44"/>
      <c r="Q6" s="101"/>
    </row>
    <row r="7" spans="1:17" s="43" customFormat="1" ht="15.75">
      <c r="A7" s="39"/>
      <c r="B7" s="40"/>
      <c r="C7" s="47"/>
      <c r="D7" s="46"/>
      <c r="E7" s="131"/>
      <c r="F7" s="46"/>
      <c r="G7" s="120"/>
      <c r="I7" s="41"/>
      <c r="J7" s="42"/>
      <c r="M7" s="44"/>
      <c r="N7" s="44"/>
      <c r="O7" s="44"/>
      <c r="Q7" s="101"/>
    </row>
    <row r="9" spans="1:17" ht="18">
      <c r="A9" s="48" t="s">
        <v>14</v>
      </c>
      <c r="B9" s="49" t="s">
        <v>52</v>
      </c>
      <c r="C9" s="50"/>
      <c r="D9" s="50"/>
      <c r="E9" s="132"/>
      <c r="F9" s="50"/>
      <c r="G9" s="121"/>
      <c r="Q9" s="102"/>
    </row>
    <row r="10" spans="2:17" ht="15.75">
      <c r="B10" s="50"/>
      <c r="C10" s="50"/>
      <c r="D10" s="50"/>
      <c r="E10" s="132"/>
      <c r="F10" s="50"/>
      <c r="G10" s="121"/>
      <c r="Q10" s="102"/>
    </row>
    <row r="12" spans="1:17" s="9" customFormat="1" ht="15.75">
      <c r="A12" s="10" t="s">
        <v>15</v>
      </c>
      <c r="B12" s="11" t="s">
        <v>16</v>
      </c>
      <c r="C12" s="55"/>
      <c r="E12" s="133"/>
      <c r="G12" s="122"/>
      <c r="I12" s="30"/>
      <c r="J12" s="26"/>
      <c r="M12" s="34"/>
      <c r="N12" s="34"/>
      <c r="O12" s="34"/>
      <c r="Q12" s="114"/>
    </row>
    <row r="13" spans="1:17" s="9" customFormat="1" ht="15.75">
      <c r="A13" s="10"/>
      <c r="B13" s="11"/>
      <c r="C13" s="55"/>
      <c r="E13" s="133"/>
      <c r="G13" s="122"/>
      <c r="I13" s="30"/>
      <c r="J13" s="26"/>
      <c r="M13" s="34"/>
      <c r="N13" s="34"/>
      <c r="O13" s="34"/>
      <c r="Q13" s="114"/>
    </row>
    <row r="14" spans="1:17" s="9" customFormat="1" ht="15.75">
      <c r="A14" s="56" t="s">
        <v>27</v>
      </c>
      <c r="B14" s="57" t="s">
        <v>26</v>
      </c>
      <c r="C14" s="58"/>
      <c r="D14" s="58"/>
      <c r="E14" s="134"/>
      <c r="F14" s="58"/>
      <c r="G14" s="278"/>
      <c r="H14" s="99"/>
      <c r="I14" s="30"/>
      <c r="J14" s="26"/>
      <c r="K14" s="145"/>
      <c r="M14" s="34"/>
      <c r="N14" s="34"/>
      <c r="O14" s="34"/>
      <c r="Q14" s="103"/>
    </row>
    <row r="15" spans="1:17" ht="15.75">
      <c r="A15" s="56" t="s">
        <v>32</v>
      </c>
      <c r="B15" s="57" t="s">
        <v>17</v>
      </c>
      <c r="C15" s="58"/>
      <c r="D15" s="58"/>
      <c r="E15" s="134"/>
      <c r="F15" s="58"/>
      <c r="G15" s="278"/>
      <c r="H15" s="99"/>
      <c r="K15" s="142"/>
      <c r="Q15" s="103"/>
    </row>
    <row r="16" spans="1:17" ht="15.75">
      <c r="A16" s="56" t="s">
        <v>42</v>
      </c>
      <c r="B16" s="57" t="s">
        <v>18</v>
      </c>
      <c r="C16" s="58"/>
      <c r="D16" s="58"/>
      <c r="E16" s="134"/>
      <c r="F16" s="58"/>
      <c r="G16" s="278"/>
      <c r="H16" s="99"/>
      <c r="K16" s="142"/>
      <c r="Q16" s="103"/>
    </row>
    <row r="17" spans="1:17" s="146" customFormat="1" ht="31.5">
      <c r="A17" s="56" t="s">
        <v>0</v>
      </c>
      <c r="B17" s="57" t="s">
        <v>40</v>
      </c>
      <c r="C17" s="58"/>
      <c r="D17" s="58"/>
      <c r="E17" s="134"/>
      <c r="F17" s="58"/>
      <c r="G17" s="278"/>
      <c r="H17" s="99"/>
      <c r="Q17" s="103"/>
    </row>
    <row r="18" spans="1:17" ht="15.75">
      <c r="A18" s="56"/>
      <c r="B18" s="57"/>
      <c r="C18" s="58"/>
      <c r="D18" s="58"/>
      <c r="E18" s="134"/>
      <c r="F18" s="58"/>
      <c r="G18" s="123"/>
      <c r="K18" s="142"/>
      <c r="Q18" s="103"/>
    </row>
    <row r="19" spans="1:17" ht="16.5" thickBot="1">
      <c r="A19" s="56"/>
      <c r="B19" s="59" t="s">
        <v>53</v>
      </c>
      <c r="C19" s="60"/>
      <c r="D19" s="60"/>
      <c r="E19" s="135"/>
      <c r="F19" s="60"/>
      <c r="G19" s="279"/>
      <c r="H19" s="99"/>
      <c r="K19" s="143"/>
      <c r="Q19" s="104"/>
    </row>
    <row r="23" spans="2:7" ht="15.75" customHeight="1">
      <c r="B23" s="151" t="s">
        <v>83</v>
      </c>
      <c r="E23" s="1249" t="s">
        <v>149</v>
      </c>
      <c r="F23" s="1249"/>
      <c r="G23" s="1249"/>
    </row>
    <row r="24" spans="2:7" ht="84.75" customHeight="1">
      <c r="B24" s="151" t="s">
        <v>86</v>
      </c>
      <c r="E24" s="1250" t="s">
        <v>251</v>
      </c>
      <c r="F24" s="1250"/>
      <c r="G24" s="1250"/>
    </row>
    <row r="25" ht="15.75">
      <c r="B25" s="151"/>
    </row>
    <row r="26" ht="15.75">
      <c r="B26" s="151" t="s">
        <v>84</v>
      </c>
    </row>
    <row r="27" ht="63.75">
      <c r="B27" s="151" t="s">
        <v>85</v>
      </c>
    </row>
    <row r="28" ht="15.75">
      <c r="B28" s="151"/>
    </row>
    <row r="29" ht="15.75">
      <c r="K29" s="63"/>
    </row>
    <row r="30" ht="15.75">
      <c r="K30" s="63"/>
    </row>
    <row r="31" ht="15.75">
      <c r="B31" s="151"/>
    </row>
    <row r="32" ht="15.75">
      <c r="B32" s="151"/>
    </row>
    <row r="34" ht="15.75">
      <c r="B34" s="63" t="s">
        <v>172</v>
      </c>
    </row>
    <row r="35" spans="1:17" s="9" customFormat="1" ht="15.75">
      <c r="A35" s="48"/>
      <c r="B35" s="63"/>
      <c r="C35" s="62"/>
      <c r="D35" s="62"/>
      <c r="E35" s="136"/>
      <c r="F35" s="62"/>
      <c r="G35" s="124"/>
      <c r="H35" s="51"/>
      <c r="I35" s="30"/>
      <c r="J35" s="26"/>
      <c r="M35" s="34"/>
      <c r="N35" s="34"/>
      <c r="O35" s="34"/>
      <c r="Q35" s="105"/>
    </row>
    <row r="36" spans="1:17" ht="15.75">
      <c r="A36" s="14" t="s">
        <v>19</v>
      </c>
      <c r="B36" s="11" t="s">
        <v>16</v>
      </c>
      <c r="C36" s="55"/>
      <c r="D36" s="9"/>
      <c r="E36" s="133"/>
      <c r="F36" s="9"/>
      <c r="G36" s="122"/>
      <c r="H36" s="9"/>
      <c r="Q36" s="114"/>
    </row>
    <row r="37" spans="1:17" s="9" customFormat="1" ht="15.75">
      <c r="A37" s="48"/>
      <c r="B37" s="65"/>
      <c r="C37" s="66"/>
      <c r="D37" s="66"/>
      <c r="E37" s="137"/>
      <c r="F37" s="66"/>
      <c r="G37" s="125"/>
      <c r="H37" s="51"/>
      <c r="I37" s="30"/>
      <c r="J37" s="26"/>
      <c r="M37" s="34"/>
      <c r="N37" s="34"/>
      <c r="O37" s="34"/>
      <c r="Q37" s="106"/>
    </row>
    <row r="38" spans="1:17" s="9" customFormat="1" ht="15.75">
      <c r="A38" s="14" t="s">
        <v>27</v>
      </c>
      <c r="B38" s="11" t="s">
        <v>26</v>
      </c>
      <c r="C38" s="55"/>
      <c r="E38" s="133"/>
      <c r="G38" s="122"/>
      <c r="I38" s="30"/>
      <c r="J38" s="26"/>
      <c r="M38" s="34"/>
      <c r="N38" s="34"/>
      <c r="O38" s="34"/>
      <c r="Q38" s="114"/>
    </row>
    <row r="39" spans="1:17" s="9" customFormat="1" ht="15.75">
      <c r="A39" s="10"/>
      <c r="B39" s="11"/>
      <c r="C39" s="276" t="s">
        <v>176</v>
      </c>
      <c r="D39" s="272"/>
      <c r="E39" s="277" t="s">
        <v>177</v>
      </c>
      <c r="F39" s="272"/>
      <c r="G39" s="277" t="s">
        <v>170</v>
      </c>
      <c r="I39" s="30"/>
      <c r="J39" s="26"/>
      <c r="M39" s="34"/>
      <c r="N39" s="34"/>
      <c r="O39" s="34"/>
      <c r="Q39" s="114"/>
    </row>
    <row r="40" spans="1:17" s="20" customFormat="1" ht="39">
      <c r="A40" s="15" t="s">
        <v>28</v>
      </c>
      <c r="B40" s="16" t="s">
        <v>145</v>
      </c>
      <c r="C40" s="55"/>
      <c r="D40" s="9"/>
      <c r="E40" s="133"/>
      <c r="F40" s="9"/>
      <c r="G40" s="122"/>
      <c r="H40" s="9"/>
      <c r="I40" s="31"/>
      <c r="J40" s="27"/>
      <c r="M40" s="35"/>
      <c r="N40" s="35"/>
      <c r="O40" s="35"/>
      <c r="Q40" s="114"/>
    </row>
    <row r="41" spans="1:17" s="9" customFormat="1" ht="15.75">
      <c r="A41" s="21"/>
      <c r="B41" s="16"/>
      <c r="C41" s="67"/>
      <c r="D41" s="20"/>
      <c r="E41" s="138"/>
      <c r="F41" s="20"/>
      <c r="G41" s="126"/>
      <c r="H41" s="20"/>
      <c r="I41" s="30"/>
      <c r="J41" s="26"/>
      <c r="M41" s="34"/>
      <c r="N41" s="34"/>
      <c r="O41" s="34"/>
      <c r="Q41" s="115"/>
    </row>
    <row r="42" spans="1:17" s="9" customFormat="1" ht="15.75">
      <c r="A42" s="10"/>
      <c r="B42" s="61" t="s">
        <v>22</v>
      </c>
      <c r="C42" s="283">
        <v>91</v>
      </c>
      <c r="D42" s="62"/>
      <c r="E42" s="305"/>
      <c r="F42" s="100"/>
      <c r="G42" s="282"/>
      <c r="H42" s="100"/>
      <c r="I42" s="30"/>
      <c r="J42" s="26"/>
      <c r="M42" s="34"/>
      <c r="N42" s="34"/>
      <c r="O42" s="34"/>
      <c r="Q42" s="105"/>
    </row>
    <row r="43" spans="1:17" s="9" customFormat="1" ht="15.75">
      <c r="A43" s="10"/>
      <c r="B43" s="17"/>
      <c r="C43" s="55"/>
      <c r="E43" s="306"/>
      <c r="G43" s="122"/>
      <c r="I43" s="30"/>
      <c r="J43" s="26"/>
      <c r="M43" s="34"/>
      <c r="N43" s="34"/>
      <c r="O43" s="34"/>
      <c r="Q43" s="114"/>
    </row>
    <row r="44" spans="1:17" s="22" customFormat="1" ht="76.5">
      <c r="A44" s="15" t="s">
        <v>30</v>
      </c>
      <c r="B44" s="164" t="s">
        <v>146</v>
      </c>
      <c r="C44" s="55"/>
      <c r="D44" s="9"/>
      <c r="E44" s="306"/>
      <c r="F44" s="9"/>
      <c r="G44" s="122"/>
      <c r="H44" s="9"/>
      <c r="I44" s="32"/>
      <c r="J44" s="28"/>
      <c r="K44" s="61"/>
      <c r="M44" s="36"/>
      <c r="N44" s="36"/>
      <c r="O44" s="36"/>
      <c r="Q44" s="114"/>
    </row>
    <row r="45" spans="1:17" s="9" customFormat="1" ht="15.75">
      <c r="A45" s="23"/>
      <c r="B45" s="61"/>
      <c r="C45" s="68"/>
      <c r="D45" s="22"/>
      <c r="E45" s="306"/>
      <c r="F45" s="22"/>
      <c r="G45" s="127"/>
      <c r="H45" s="22"/>
      <c r="I45" s="30"/>
      <c r="J45" s="26"/>
      <c r="M45" s="34"/>
      <c r="N45" s="34"/>
      <c r="O45" s="34"/>
      <c r="Q45" s="116"/>
    </row>
    <row r="46" spans="1:17" s="9" customFormat="1" ht="15.75">
      <c r="A46" s="10"/>
      <c r="B46" s="61" t="s">
        <v>55</v>
      </c>
      <c r="C46" s="283">
        <v>1</v>
      </c>
      <c r="D46" s="62"/>
      <c r="E46" s="307"/>
      <c r="F46" s="100"/>
      <c r="G46" s="282"/>
      <c r="H46" s="100"/>
      <c r="I46" s="30"/>
      <c r="J46" s="26"/>
      <c r="M46" s="34"/>
      <c r="N46" s="34"/>
      <c r="O46" s="34"/>
      <c r="Q46" s="105"/>
    </row>
    <row r="47" spans="1:17" s="9" customFormat="1" ht="15.75">
      <c r="A47" s="10"/>
      <c r="B47" s="61"/>
      <c r="C47" s="62"/>
      <c r="D47" s="62"/>
      <c r="E47" s="306"/>
      <c r="F47" s="62"/>
      <c r="G47" s="124"/>
      <c r="H47" s="62"/>
      <c r="I47" s="30"/>
      <c r="J47" s="26"/>
      <c r="M47" s="34"/>
      <c r="N47" s="34"/>
      <c r="O47" s="34"/>
      <c r="Q47" s="105"/>
    </row>
    <row r="48" spans="1:17" s="22" customFormat="1" ht="57" customHeight="1">
      <c r="A48" s="15" t="s">
        <v>31</v>
      </c>
      <c r="B48" s="61" t="s">
        <v>66</v>
      </c>
      <c r="C48" s="55"/>
      <c r="D48" s="9"/>
      <c r="E48" s="312"/>
      <c r="F48" s="9"/>
      <c r="G48" s="122"/>
      <c r="H48" s="9"/>
      <c r="I48" s="32"/>
      <c r="J48" s="28"/>
      <c r="M48" s="36"/>
      <c r="N48" s="36"/>
      <c r="O48" s="36"/>
      <c r="Q48" s="114"/>
    </row>
    <row r="49" spans="1:17" s="9" customFormat="1" ht="15.75">
      <c r="A49" s="23"/>
      <c r="B49" s="61"/>
      <c r="C49" s="68"/>
      <c r="D49" s="22"/>
      <c r="E49" s="327"/>
      <c r="F49" s="22"/>
      <c r="G49" s="127"/>
      <c r="H49" s="22"/>
      <c r="I49" s="30"/>
      <c r="J49" s="26"/>
      <c r="M49" s="34"/>
      <c r="N49" s="34"/>
      <c r="O49" s="34"/>
      <c r="Q49" s="116"/>
    </row>
    <row r="50" spans="1:17" s="9" customFormat="1" ht="15.75">
      <c r="A50" s="10"/>
      <c r="B50" s="61" t="s">
        <v>23</v>
      </c>
      <c r="C50" s="283">
        <v>4</v>
      </c>
      <c r="D50" s="62"/>
      <c r="E50" s="307"/>
      <c r="F50" s="100"/>
      <c r="G50" s="282"/>
      <c r="H50" s="100"/>
      <c r="I50" s="30"/>
      <c r="J50" s="26"/>
      <c r="M50" s="34"/>
      <c r="N50" s="34"/>
      <c r="O50" s="34"/>
      <c r="Q50" s="105"/>
    </row>
    <row r="51" spans="1:17" s="9" customFormat="1" ht="15.75">
      <c r="A51" s="10"/>
      <c r="B51" s="61"/>
      <c r="C51" s="62"/>
      <c r="D51" s="62"/>
      <c r="E51" s="306"/>
      <c r="F51" s="62"/>
      <c r="G51" s="124"/>
      <c r="H51" s="62"/>
      <c r="I51" s="30"/>
      <c r="J51" s="26"/>
      <c r="M51" s="34"/>
      <c r="N51" s="34"/>
      <c r="O51" s="34"/>
      <c r="Q51" s="105"/>
    </row>
    <row r="52" spans="1:17" s="22" customFormat="1" ht="57.75" customHeight="1">
      <c r="A52" s="15" t="s">
        <v>56</v>
      </c>
      <c r="B52" s="61" t="s">
        <v>68</v>
      </c>
      <c r="C52" s="62"/>
      <c r="D52" s="62"/>
      <c r="E52" s="306"/>
      <c r="F52" s="62"/>
      <c r="G52" s="124"/>
      <c r="H52" s="9"/>
      <c r="I52" s="32"/>
      <c r="J52" s="28"/>
      <c r="M52" s="36"/>
      <c r="N52" s="36"/>
      <c r="O52" s="36"/>
      <c r="Q52" s="105"/>
    </row>
    <row r="53" spans="1:17" s="9" customFormat="1" ht="15.75">
      <c r="A53" s="23"/>
      <c r="B53" s="61"/>
      <c r="C53" s="69"/>
      <c r="D53" s="69"/>
      <c r="E53" s="306"/>
      <c r="F53" s="69"/>
      <c r="G53" s="128"/>
      <c r="H53" s="22"/>
      <c r="I53" s="30"/>
      <c r="J53" s="26"/>
      <c r="M53" s="34"/>
      <c r="N53" s="34"/>
      <c r="O53" s="34"/>
      <c r="Q53" s="107"/>
    </row>
    <row r="54" spans="1:17" s="9" customFormat="1" ht="15.75">
      <c r="A54" s="10"/>
      <c r="B54" s="61" t="s">
        <v>23</v>
      </c>
      <c r="C54" s="283">
        <f>INT(C42/20)+1</f>
        <v>5</v>
      </c>
      <c r="D54" s="62"/>
      <c r="E54" s="307"/>
      <c r="F54" s="100"/>
      <c r="G54" s="282"/>
      <c r="H54" s="100"/>
      <c r="I54" s="30"/>
      <c r="J54" s="26"/>
      <c r="M54" s="34"/>
      <c r="N54" s="34"/>
      <c r="O54" s="34"/>
      <c r="Q54" s="105"/>
    </row>
    <row r="55" spans="1:17" s="9" customFormat="1" ht="15.75">
      <c r="A55" s="10"/>
      <c r="B55" s="61"/>
      <c r="C55" s="62"/>
      <c r="D55" s="62"/>
      <c r="E55" s="306"/>
      <c r="F55" s="62"/>
      <c r="G55" s="124"/>
      <c r="H55" s="62"/>
      <c r="I55" s="30"/>
      <c r="J55" s="26"/>
      <c r="M55" s="34"/>
      <c r="N55" s="34"/>
      <c r="O55" s="34"/>
      <c r="Q55" s="105"/>
    </row>
    <row r="56" spans="1:17" s="9" customFormat="1" ht="38.25">
      <c r="A56" s="15" t="s">
        <v>5</v>
      </c>
      <c r="B56" s="61" t="s">
        <v>6</v>
      </c>
      <c r="C56" s="62"/>
      <c r="D56" s="62"/>
      <c r="E56" s="306"/>
      <c r="F56" s="62"/>
      <c r="G56" s="124"/>
      <c r="I56" s="30"/>
      <c r="J56" s="26"/>
      <c r="M56" s="34"/>
      <c r="N56" s="34"/>
      <c r="O56" s="34"/>
      <c r="Q56" s="105"/>
    </row>
    <row r="57" spans="1:17" s="9" customFormat="1" ht="15.75">
      <c r="A57" s="23"/>
      <c r="B57" s="61"/>
      <c r="C57" s="69"/>
      <c r="D57" s="69"/>
      <c r="E57" s="308"/>
      <c r="F57" s="69"/>
      <c r="G57" s="128"/>
      <c r="H57" s="22"/>
      <c r="I57" s="30"/>
      <c r="J57" s="26"/>
      <c r="M57" s="34"/>
      <c r="N57" s="34"/>
      <c r="O57" s="34"/>
      <c r="Q57" s="107"/>
    </row>
    <row r="58" spans="1:17" s="9" customFormat="1" ht="15.75">
      <c r="A58" s="10"/>
      <c r="B58" s="61" t="s">
        <v>29</v>
      </c>
      <c r="C58" s="283">
        <v>1</v>
      </c>
      <c r="D58" s="62"/>
      <c r="E58" s="307"/>
      <c r="F58" s="100"/>
      <c r="G58" s="282"/>
      <c r="H58" s="100"/>
      <c r="I58" s="30"/>
      <c r="J58" s="26"/>
      <c r="M58" s="34"/>
      <c r="N58" s="34"/>
      <c r="O58" s="34"/>
      <c r="Q58" s="105"/>
    </row>
    <row r="59" spans="1:17" s="9" customFormat="1" ht="15.75">
      <c r="A59" s="10"/>
      <c r="B59" s="61"/>
      <c r="C59" s="62"/>
      <c r="D59" s="62"/>
      <c r="E59" s="306"/>
      <c r="F59" s="62"/>
      <c r="G59" s="124"/>
      <c r="H59" s="62"/>
      <c r="I59" s="30"/>
      <c r="J59" s="26"/>
      <c r="M59" s="34"/>
      <c r="N59" s="34"/>
      <c r="O59" s="34"/>
      <c r="Q59" s="105"/>
    </row>
    <row r="60" spans="1:17" s="22" customFormat="1" ht="48" customHeight="1">
      <c r="A60" s="15" t="s">
        <v>75</v>
      </c>
      <c r="B60" s="61" t="s">
        <v>142</v>
      </c>
      <c r="C60" s="62"/>
      <c r="D60" s="62"/>
      <c r="E60" s="306"/>
      <c r="F60" s="62"/>
      <c r="G60" s="124"/>
      <c r="H60" s="9"/>
      <c r="I60" s="32"/>
      <c r="J60" s="28"/>
      <c r="M60" s="36"/>
      <c r="N60" s="36"/>
      <c r="O60" s="36"/>
      <c r="Q60" s="105"/>
    </row>
    <row r="61" spans="1:17" s="9" customFormat="1" ht="15.75">
      <c r="A61" s="23"/>
      <c r="B61" s="61"/>
      <c r="C61" s="69"/>
      <c r="D61" s="69"/>
      <c r="E61" s="308"/>
      <c r="F61" s="69"/>
      <c r="G61" s="128"/>
      <c r="H61" s="22"/>
      <c r="I61" s="30"/>
      <c r="J61" s="26"/>
      <c r="M61" s="34"/>
      <c r="N61" s="34"/>
      <c r="O61" s="34"/>
      <c r="Q61" s="107"/>
    </row>
    <row r="62" spans="1:17" s="9" customFormat="1" ht="15.75">
      <c r="A62" s="10"/>
      <c r="B62" s="61" t="s">
        <v>23</v>
      </c>
      <c r="C62" s="283">
        <v>1</v>
      </c>
      <c r="D62" s="62"/>
      <c r="E62" s="307"/>
      <c r="F62" s="100"/>
      <c r="G62" s="282"/>
      <c r="H62" s="100"/>
      <c r="I62" s="30"/>
      <c r="J62" s="26"/>
      <c r="M62" s="34"/>
      <c r="N62" s="34"/>
      <c r="O62" s="34"/>
      <c r="Q62" s="105"/>
    </row>
    <row r="63" spans="1:17" s="9" customFormat="1" ht="15.75">
      <c r="A63" s="10"/>
      <c r="B63" s="61"/>
      <c r="C63" s="62"/>
      <c r="D63" s="62"/>
      <c r="E63" s="306"/>
      <c r="F63" s="100"/>
      <c r="G63" s="124"/>
      <c r="H63" s="100"/>
      <c r="I63" s="30"/>
      <c r="J63" s="26"/>
      <c r="M63" s="34"/>
      <c r="N63" s="34"/>
      <c r="O63" s="34"/>
      <c r="Q63" s="105"/>
    </row>
    <row r="64" spans="1:17" s="22" customFormat="1" ht="34.5" customHeight="1">
      <c r="A64" s="15" t="s">
        <v>143</v>
      </c>
      <c r="B64" s="61" t="s">
        <v>144</v>
      </c>
      <c r="C64" s="62"/>
      <c r="D64" s="62"/>
      <c r="E64" s="306"/>
      <c r="F64" s="62"/>
      <c r="G64" s="124"/>
      <c r="H64" s="9"/>
      <c r="I64" s="32"/>
      <c r="J64" s="28"/>
      <c r="M64" s="36"/>
      <c r="N64" s="36"/>
      <c r="O64" s="36"/>
      <c r="Q64" s="105"/>
    </row>
    <row r="65" spans="1:17" s="9" customFormat="1" ht="15.75">
      <c r="A65" s="23"/>
      <c r="B65" s="61"/>
      <c r="C65" s="69"/>
      <c r="D65" s="69"/>
      <c r="E65" s="308"/>
      <c r="F65" s="69"/>
      <c r="G65" s="128"/>
      <c r="H65" s="22"/>
      <c r="I65" s="30"/>
      <c r="J65" s="26"/>
      <c r="M65" s="34"/>
      <c r="N65" s="34"/>
      <c r="O65" s="34"/>
      <c r="Q65" s="107"/>
    </row>
    <row r="66" spans="1:17" s="9" customFormat="1" ht="15.75">
      <c r="A66" s="10"/>
      <c r="B66" s="61" t="s">
        <v>71</v>
      </c>
      <c r="C66" s="283">
        <v>91</v>
      </c>
      <c r="D66" s="62"/>
      <c r="E66" s="307"/>
      <c r="F66" s="100"/>
      <c r="G66" s="282"/>
      <c r="H66" s="100"/>
      <c r="I66" s="30"/>
      <c r="J66" s="26"/>
      <c r="M66" s="34"/>
      <c r="N66" s="34"/>
      <c r="O66" s="34"/>
      <c r="Q66" s="105"/>
    </row>
    <row r="67" spans="1:17" s="9" customFormat="1" ht="15.75">
      <c r="A67" s="10"/>
      <c r="B67" s="61"/>
      <c r="C67" s="276" t="s">
        <v>176</v>
      </c>
      <c r="D67" s="272"/>
      <c r="E67" s="310" t="s">
        <v>177</v>
      </c>
      <c r="F67" s="272"/>
      <c r="G67" s="277" t="s">
        <v>170</v>
      </c>
      <c r="H67" s="62"/>
      <c r="I67" s="30"/>
      <c r="J67" s="26"/>
      <c r="M67" s="34"/>
      <c r="N67" s="34"/>
      <c r="O67" s="34"/>
      <c r="Q67" s="105"/>
    </row>
    <row r="68" spans="1:17" s="9" customFormat="1" ht="86.25" customHeight="1">
      <c r="A68" s="15" t="s">
        <v>54</v>
      </c>
      <c r="B68" s="61" t="s">
        <v>234</v>
      </c>
      <c r="C68" s="62"/>
      <c r="D68" s="62"/>
      <c r="E68" s="306"/>
      <c r="F68" s="62"/>
      <c r="G68" s="124"/>
      <c r="I68" s="30"/>
      <c r="J68" s="26"/>
      <c r="M68" s="34"/>
      <c r="N68" s="34"/>
      <c r="O68" s="34"/>
      <c r="Q68" s="105"/>
    </row>
    <row r="69" spans="1:17" s="9" customFormat="1" ht="44.25" customHeight="1">
      <c r="A69" s="10"/>
      <c r="B69" s="61" t="s">
        <v>119</v>
      </c>
      <c r="C69" s="283">
        <v>1</v>
      </c>
      <c r="D69" s="62"/>
      <c r="E69" s="307"/>
      <c r="F69" s="100"/>
      <c r="G69" s="282"/>
      <c r="H69" s="100"/>
      <c r="I69" s="30"/>
      <c r="J69" s="26"/>
      <c r="M69" s="34"/>
      <c r="N69" s="34"/>
      <c r="O69" s="34"/>
      <c r="Q69" s="105"/>
    </row>
    <row r="70" spans="1:17" s="9" customFormat="1" ht="15.75" customHeight="1">
      <c r="A70" s="10"/>
      <c r="B70" s="61"/>
      <c r="C70" s="62"/>
      <c r="D70" s="62"/>
      <c r="E70" s="306"/>
      <c r="F70" s="62"/>
      <c r="G70" s="124"/>
      <c r="I70" s="30"/>
      <c r="J70" s="26"/>
      <c r="M70" s="34"/>
      <c r="N70" s="34"/>
      <c r="O70" s="34"/>
      <c r="Q70" s="105"/>
    </row>
    <row r="71" spans="1:17" s="9" customFormat="1" ht="15.75" customHeight="1">
      <c r="A71" s="15" t="s">
        <v>61</v>
      </c>
      <c r="B71" s="90" t="s">
        <v>62</v>
      </c>
      <c r="C71" s="62"/>
      <c r="D71" s="62"/>
      <c r="E71" s="306"/>
      <c r="F71" s="62"/>
      <c r="G71" s="124"/>
      <c r="I71" s="30"/>
      <c r="J71" s="26"/>
      <c r="M71" s="34"/>
      <c r="N71" s="34"/>
      <c r="O71" s="34"/>
      <c r="Q71" s="105"/>
    </row>
    <row r="72" spans="1:17" s="9" customFormat="1" ht="15.75" customHeight="1">
      <c r="A72" s="23"/>
      <c r="B72" s="90"/>
      <c r="C72" s="69"/>
      <c r="D72" s="69"/>
      <c r="E72" s="308"/>
      <c r="F72" s="69"/>
      <c r="G72" s="128"/>
      <c r="H72" s="22"/>
      <c r="I72" s="30"/>
      <c r="J72" s="26"/>
      <c r="M72" s="34"/>
      <c r="N72" s="34"/>
      <c r="O72" s="34"/>
      <c r="Q72" s="107"/>
    </row>
    <row r="73" spans="1:17" s="9" customFormat="1" ht="15.75" customHeight="1">
      <c r="A73" s="10"/>
      <c r="B73" s="90" t="s">
        <v>41</v>
      </c>
      <c r="C73" s="283">
        <v>3</v>
      </c>
      <c r="D73" s="62"/>
      <c r="E73" s="307"/>
      <c r="F73" s="100"/>
      <c r="G73" s="282"/>
      <c r="H73" s="100"/>
      <c r="I73" s="30"/>
      <c r="J73" s="26"/>
      <c r="M73" s="34"/>
      <c r="N73" s="34"/>
      <c r="O73" s="34"/>
      <c r="Q73" s="105"/>
    </row>
    <row r="74" spans="1:17" s="9" customFormat="1" ht="15.75" customHeight="1">
      <c r="A74" s="10"/>
      <c r="B74" s="61"/>
      <c r="C74" s="62"/>
      <c r="D74" s="62"/>
      <c r="E74" s="306"/>
      <c r="F74" s="62"/>
      <c r="G74" s="124"/>
      <c r="H74" s="62"/>
      <c r="I74" s="30"/>
      <c r="J74" s="26"/>
      <c r="M74" s="34"/>
      <c r="N74" s="34"/>
      <c r="O74" s="34"/>
      <c r="Q74" s="105"/>
    </row>
    <row r="75" spans="1:17" s="9" customFormat="1" ht="89.25" customHeight="1">
      <c r="A75" s="15" t="s">
        <v>73</v>
      </c>
      <c r="B75" s="61" t="s">
        <v>141</v>
      </c>
      <c r="C75" s="62"/>
      <c r="D75" s="62"/>
      <c r="E75" s="306"/>
      <c r="F75" s="62"/>
      <c r="G75" s="124"/>
      <c r="I75" s="30"/>
      <c r="J75" s="26"/>
      <c r="M75" s="34"/>
      <c r="N75" s="34"/>
      <c r="O75" s="34"/>
      <c r="Q75" s="105"/>
    </row>
    <row r="76" spans="1:17" s="9" customFormat="1" ht="15.75" customHeight="1">
      <c r="A76" s="23"/>
      <c r="B76" s="61"/>
      <c r="C76" s="69"/>
      <c r="D76" s="69"/>
      <c r="E76" s="308"/>
      <c r="F76" s="69"/>
      <c r="G76" s="128"/>
      <c r="H76" s="22"/>
      <c r="I76" s="30"/>
      <c r="J76" s="26"/>
      <c r="M76" s="34"/>
      <c r="N76" s="34"/>
      <c r="O76" s="34"/>
      <c r="Q76" s="107"/>
    </row>
    <row r="77" spans="1:17" s="9" customFormat="1" ht="15.75" customHeight="1">
      <c r="A77" s="10"/>
      <c r="B77" s="61" t="s">
        <v>23</v>
      </c>
      <c r="C77" s="283">
        <v>1</v>
      </c>
      <c r="D77" s="62"/>
      <c r="E77" s="307"/>
      <c r="F77" s="100"/>
      <c r="G77" s="282"/>
      <c r="H77" s="100"/>
      <c r="I77" s="30"/>
      <c r="J77" s="26"/>
      <c r="M77" s="34"/>
      <c r="N77" s="34"/>
      <c r="O77" s="34"/>
      <c r="Q77" s="105"/>
    </row>
    <row r="78" spans="1:17" s="9" customFormat="1" ht="15.75" customHeight="1">
      <c r="A78" s="10"/>
      <c r="B78" s="61"/>
      <c r="C78" s="62"/>
      <c r="D78" s="62"/>
      <c r="E78" s="306"/>
      <c r="F78" s="62"/>
      <c r="G78" s="124"/>
      <c r="H78" s="62"/>
      <c r="I78" s="30"/>
      <c r="J78" s="26"/>
      <c r="M78" s="34"/>
      <c r="N78" s="34"/>
      <c r="O78" s="34"/>
      <c r="Q78" s="105"/>
    </row>
    <row r="79" spans="1:17" s="9" customFormat="1" ht="33.75" customHeight="1">
      <c r="A79" s="15" t="s">
        <v>74</v>
      </c>
      <c r="B79" s="61" t="s">
        <v>10</v>
      </c>
      <c r="C79" s="62"/>
      <c r="D79" s="62"/>
      <c r="E79" s="306"/>
      <c r="F79" s="62"/>
      <c r="G79" s="124"/>
      <c r="I79" s="30"/>
      <c r="J79" s="26"/>
      <c r="M79" s="34"/>
      <c r="N79" s="34"/>
      <c r="O79" s="34"/>
      <c r="Q79" s="105"/>
    </row>
    <row r="80" spans="1:17" s="9" customFormat="1" ht="15.75" customHeight="1">
      <c r="A80" s="23"/>
      <c r="B80" s="61"/>
      <c r="C80" s="69"/>
      <c r="D80" s="69"/>
      <c r="E80" s="308"/>
      <c r="F80" s="69"/>
      <c r="G80" s="128"/>
      <c r="H80" s="22"/>
      <c r="I80" s="30"/>
      <c r="J80" s="26"/>
      <c r="M80" s="34"/>
      <c r="N80" s="34"/>
      <c r="O80" s="34"/>
      <c r="Q80" s="107"/>
    </row>
    <row r="81" spans="1:17" s="9" customFormat="1" ht="15.75" customHeight="1">
      <c r="A81" s="10"/>
      <c r="B81" s="61" t="s">
        <v>23</v>
      </c>
      <c r="C81" s="283">
        <v>1</v>
      </c>
      <c r="D81" s="62"/>
      <c r="E81" s="307"/>
      <c r="F81" s="100"/>
      <c r="G81" s="282"/>
      <c r="H81" s="100"/>
      <c r="I81" s="30"/>
      <c r="J81" s="26"/>
      <c r="M81" s="34"/>
      <c r="N81" s="34"/>
      <c r="O81" s="34"/>
      <c r="Q81" s="105"/>
    </row>
    <row r="82" spans="1:17" s="9" customFormat="1" ht="15.75" customHeight="1">
      <c r="A82" s="10"/>
      <c r="B82" s="61"/>
      <c r="C82" s="62"/>
      <c r="D82" s="62"/>
      <c r="E82" s="306"/>
      <c r="F82" s="62"/>
      <c r="G82" s="124"/>
      <c r="I82" s="30"/>
      <c r="J82" s="26"/>
      <c r="M82" s="34"/>
      <c r="N82" s="34"/>
      <c r="O82" s="34"/>
      <c r="Q82" s="105"/>
    </row>
    <row r="83" spans="1:17" s="9" customFormat="1" ht="31.5">
      <c r="A83" s="14"/>
      <c r="B83" s="70" t="s">
        <v>43</v>
      </c>
      <c r="C83" s="58"/>
      <c r="D83" s="58"/>
      <c r="E83" s="311"/>
      <c r="F83" s="58"/>
      <c r="G83" s="278"/>
      <c r="H83" s="58"/>
      <c r="I83" s="144"/>
      <c r="J83" s="26"/>
      <c r="M83" s="34"/>
      <c r="N83" s="34"/>
      <c r="O83" s="34"/>
      <c r="Q83" s="103"/>
    </row>
    <row r="84" spans="1:17" s="9" customFormat="1" ht="15.75">
      <c r="A84" s="14"/>
      <c r="B84" s="70"/>
      <c r="C84" s="58"/>
      <c r="D84" s="58"/>
      <c r="E84" s="311"/>
      <c r="F84" s="58"/>
      <c r="G84" s="123"/>
      <c r="H84" s="58"/>
      <c r="I84" s="30"/>
      <c r="J84" s="26"/>
      <c r="M84" s="34"/>
      <c r="N84" s="34"/>
      <c r="O84" s="34"/>
      <c r="Q84" s="103"/>
    </row>
    <row r="85" spans="1:17" s="9" customFormat="1" ht="15.75">
      <c r="A85" s="14" t="s">
        <v>32</v>
      </c>
      <c r="B85" s="11" t="s">
        <v>17</v>
      </c>
      <c r="C85" s="55"/>
      <c r="E85" s="312"/>
      <c r="G85" s="122"/>
      <c r="I85" s="30"/>
      <c r="J85" s="26"/>
      <c r="M85" s="34"/>
      <c r="N85" s="34"/>
      <c r="O85" s="34"/>
      <c r="Q85" s="114"/>
    </row>
    <row r="86" spans="2:8" ht="15.75">
      <c r="B86" s="61"/>
      <c r="E86" s="306"/>
      <c r="H86" s="71"/>
    </row>
    <row r="87" spans="1:10" ht="69" customHeight="1">
      <c r="A87" s="48" t="s">
        <v>34</v>
      </c>
      <c r="B87" s="61" t="s">
        <v>139</v>
      </c>
      <c r="E87" s="306"/>
      <c r="H87" s="71"/>
      <c r="J87" s="61"/>
    </row>
    <row r="88" spans="2:8" ht="15.75">
      <c r="B88" s="61"/>
      <c r="E88" s="306"/>
      <c r="H88" s="71"/>
    </row>
    <row r="89" spans="2:8" ht="15.75">
      <c r="B89" s="61" t="s">
        <v>25</v>
      </c>
      <c r="C89" s="283">
        <f>17.37/0.09</f>
        <v>193.00000000000003</v>
      </c>
      <c r="E89" s="307"/>
      <c r="F89" s="100"/>
      <c r="G89" s="282"/>
      <c r="H89" s="100"/>
    </row>
    <row r="90" spans="2:8" ht="15.75">
      <c r="B90" s="61"/>
      <c r="E90" s="306"/>
      <c r="H90" s="71"/>
    </row>
    <row r="91" spans="1:8" ht="83.25" customHeight="1">
      <c r="A91" s="48" t="s">
        <v>35</v>
      </c>
      <c r="B91" s="61" t="s">
        <v>89</v>
      </c>
      <c r="E91" s="306"/>
      <c r="H91" s="71"/>
    </row>
    <row r="92" spans="2:8" ht="15.75">
      <c r="B92" s="61"/>
      <c r="E92" s="306"/>
      <c r="H92" s="71"/>
    </row>
    <row r="93" spans="2:10" ht="15.75">
      <c r="B93" s="61" t="s">
        <v>20</v>
      </c>
      <c r="C93" s="283">
        <f>C50*0.8</f>
        <v>3.2</v>
      </c>
      <c r="E93" s="307"/>
      <c r="F93" s="100"/>
      <c r="G93" s="282"/>
      <c r="H93" s="100"/>
      <c r="J93" s="52"/>
    </row>
    <row r="94" spans="2:10" ht="15.75">
      <c r="B94" s="61"/>
      <c r="E94" s="306"/>
      <c r="H94" s="62"/>
      <c r="J94" s="52"/>
    </row>
    <row r="95" spans="2:8" ht="15.75">
      <c r="B95" s="61"/>
      <c r="C95" s="276" t="s">
        <v>176</v>
      </c>
      <c r="D95" s="272"/>
      <c r="E95" s="310" t="s">
        <v>177</v>
      </c>
      <c r="F95" s="272"/>
      <c r="G95" s="277" t="s">
        <v>170</v>
      </c>
      <c r="H95" s="71"/>
    </row>
    <row r="96" spans="1:8" ht="69" customHeight="1">
      <c r="A96" s="48" t="s">
        <v>36</v>
      </c>
      <c r="B96" s="61" t="s">
        <v>90</v>
      </c>
      <c r="E96" s="306"/>
      <c r="H96" s="71"/>
    </row>
    <row r="97" spans="2:8" ht="15.75">
      <c r="B97" s="61"/>
      <c r="E97" s="306"/>
      <c r="H97" s="71"/>
    </row>
    <row r="98" spans="2:8" ht="25.5">
      <c r="B98" s="61" t="s">
        <v>147</v>
      </c>
      <c r="E98" s="306"/>
      <c r="H98" s="71"/>
    </row>
    <row r="99" spans="2:8" ht="15.75">
      <c r="B99" s="61" t="s">
        <v>20</v>
      </c>
      <c r="C99" s="283">
        <f>232.42*0.8</f>
        <v>185.936</v>
      </c>
      <c r="E99" s="305"/>
      <c r="F99" s="100"/>
      <c r="G99" s="282"/>
      <c r="H99" s="100"/>
    </row>
    <row r="100" spans="2:10" ht="15.75">
      <c r="B100" s="61"/>
      <c r="E100" s="306"/>
      <c r="H100" s="62"/>
      <c r="J100" s="52"/>
    </row>
    <row r="101" spans="2:8" ht="15.75">
      <c r="B101" s="61" t="s">
        <v>148</v>
      </c>
      <c r="E101" s="306"/>
      <c r="H101" s="71"/>
    </row>
    <row r="102" spans="2:8" ht="15.75">
      <c r="B102" s="61" t="s">
        <v>20</v>
      </c>
      <c r="C102" s="283">
        <f>232.42*0.2</f>
        <v>46.484</v>
      </c>
      <c r="E102" s="307"/>
      <c r="F102" s="100"/>
      <c r="G102" s="282"/>
      <c r="H102" s="100"/>
    </row>
    <row r="103" spans="2:8" ht="15.75">
      <c r="B103" s="61"/>
      <c r="E103" s="306"/>
      <c r="H103" s="71"/>
    </row>
    <row r="104" spans="1:8" ht="67.5" customHeight="1">
      <c r="A104" s="48" t="s">
        <v>37</v>
      </c>
      <c r="B104" s="61" t="s">
        <v>91</v>
      </c>
      <c r="E104" s="306"/>
      <c r="H104" s="71"/>
    </row>
    <row r="105" spans="2:8" ht="15.75">
      <c r="B105" s="61"/>
      <c r="E105" s="306"/>
      <c r="H105" s="71"/>
    </row>
    <row r="106" spans="2:8" ht="25.5">
      <c r="B106" s="61" t="s">
        <v>147</v>
      </c>
      <c r="E106" s="306"/>
      <c r="H106" s="71"/>
    </row>
    <row r="107" spans="2:8" ht="15.75">
      <c r="B107" s="61" t="s">
        <v>20</v>
      </c>
      <c r="C107" s="283">
        <f>3.11*0.8</f>
        <v>2.488</v>
      </c>
      <c r="E107" s="313"/>
      <c r="F107" s="100"/>
      <c r="G107" s="282"/>
      <c r="H107" s="100"/>
    </row>
    <row r="108" spans="2:10" ht="15.75">
      <c r="B108" s="61"/>
      <c r="E108" s="306"/>
      <c r="H108" s="62"/>
      <c r="J108" s="52"/>
    </row>
    <row r="109" spans="2:8" ht="15.75">
      <c r="B109" s="61" t="s">
        <v>148</v>
      </c>
      <c r="E109" s="306"/>
      <c r="H109" s="71"/>
    </row>
    <row r="110" spans="2:8" ht="15.75">
      <c r="B110" s="61" t="s">
        <v>20</v>
      </c>
      <c r="C110" s="283">
        <f>3.11*0.2</f>
        <v>0.622</v>
      </c>
      <c r="E110" s="305"/>
      <c r="F110" s="100"/>
      <c r="G110" s="282"/>
      <c r="H110" s="100"/>
    </row>
    <row r="111" spans="1:17" s="80" customFormat="1" ht="15.75">
      <c r="A111" s="81"/>
      <c r="B111" s="82"/>
      <c r="C111" s="76"/>
      <c r="D111" s="76"/>
      <c r="E111" s="306"/>
      <c r="F111" s="76"/>
      <c r="G111" s="124"/>
      <c r="H111" s="77"/>
      <c r="Q111" s="110"/>
    </row>
    <row r="112" spans="1:17" s="74" customFormat="1" ht="42" customHeight="1">
      <c r="A112" s="48" t="s">
        <v>45</v>
      </c>
      <c r="B112" s="61" t="s">
        <v>38</v>
      </c>
      <c r="C112" s="62"/>
      <c r="D112" s="62"/>
      <c r="E112" s="306"/>
      <c r="F112" s="62"/>
      <c r="G112" s="124"/>
      <c r="H112" s="71"/>
      <c r="I112" s="72"/>
      <c r="J112" s="73"/>
      <c r="M112" s="75"/>
      <c r="N112" s="75"/>
      <c r="O112" s="75"/>
      <c r="Q112" s="105"/>
    </row>
    <row r="113" spans="2:17" ht="15.75">
      <c r="B113" s="61"/>
      <c r="C113" s="69"/>
      <c r="D113" s="69"/>
      <c r="E113" s="306"/>
      <c r="F113" s="69"/>
      <c r="G113" s="128"/>
      <c r="H113" s="74"/>
      <c r="Q113" s="107"/>
    </row>
    <row r="114" spans="2:8" ht="15.75">
      <c r="B114" s="61" t="s">
        <v>25</v>
      </c>
      <c r="C114" s="283">
        <f>C42*0.75</f>
        <v>68.25</v>
      </c>
      <c r="E114" s="307"/>
      <c r="G114" s="282"/>
      <c r="H114" s="62"/>
    </row>
    <row r="115" spans="2:8" ht="15.75">
      <c r="B115" s="61"/>
      <c r="E115" s="306"/>
      <c r="H115" s="71"/>
    </row>
    <row r="116" spans="1:17" s="74" customFormat="1" ht="147.75" customHeight="1">
      <c r="A116" s="48" t="s">
        <v>46</v>
      </c>
      <c r="B116" s="61" t="s">
        <v>92</v>
      </c>
      <c r="C116" s="62"/>
      <c r="D116" s="62"/>
      <c r="E116" s="306"/>
      <c r="F116" s="62"/>
      <c r="G116" s="124"/>
      <c r="H116" s="71"/>
      <c r="I116" s="72"/>
      <c r="J116" s="73"/>
      <c r="M116" s="75"/>
      <c r="N116" s="75"/>
      <c r="O116" s="75"/>
      <c r="Q116" s="105"/>
    </row>
    <row r="117" spans="1:17" ht="15.75">
      <c r="A117" s="83"/>
      <c r="B117" s="61"/>
      <c r="C117" s="69"/>
      <c r="D117" s="69"/>
      <c r="E117" s="306"/>
      <c r="F117" s="69"/>
      <c r="G117" s="128"/>
      <c r="H117" s="74"/>
      <c r="Q117" s="107"/>
    </row>
    <row r="118" spans="2:8" ht="15.75">
      <c r="B118" s="61" t="s">
        <v>20</v>
      </c>
      <c r="C118" s="283">
        <v>13.2</v>
      </c>
      <c r="E118" s="307"/>
      <c r="G118" s="282"/>
      <c r="H118" s="62"/>
    </row>
    <row r="119" spans="2:8" ht="15.75">
      <c r="B119" s="61"/>
      <c r="C119" s="276" t="s">
        <v>176</v>
      </c>
      <c r="D119" s="272"/>
      <c r="E119" s="310" t="s">
        <v>177</v>
      </c>
      <c r="F119" s="272"/>
      <c r="G119" s="277" t="s">
        <v>170</v>
      </c>
      <c r="H119" s="71"/>
    </row>
    <row r="120" spans="1:17" s="74" customFormat="1" ht="120" customHeight="1">
      <c r="A120" s="48" t="s">
        <v>47</v>
      </c>
      <c r="B120" s="61" t="s">
        <v>138</v>
      </c>
      <c r="C120" s="62"/>
      <c r="D120" s="62"/>
      <c r="E120" s="306"/>
      <c r="F120" s="62"/>
      <c r="G120" s="124"/>
      <c r="H120" s="71"/>
      <c r="I120" s="72"/>
      <c r="J120" s="73"/>
      <c r="M120" s="75"/>
      <c r="N120" s="75"/>
      <c r="O120" s="75"/>
      <c r="Q120" s="105"/>
    </row>
    <row r="121" spans="1:17" ht="15.75">
      <c r="A121" s="83"/>
      <c r="B121" s="61"/>
      <c r="C121" s="69"/>
      <c r="D121" s="69"/>
      <c r="E121" s="306"/>
      <c r="F121" s="69"/>
      <c r="G121" s="128"/>
      <c r="H121" s="74"/>
      <c r="Q121" s="107"/>
    </row>
    <row r="122" spans="2:8" ht="15.75">
      <c r="B122" s="61" t="s">
        <v>20</v>
      </c>
      <c r="C122" s="283">
        <v>45</v>
      </c>
      <c r="E122" s="307"/>
      <c r="G122" s="282"/>
      <c r="H122" s="62"/>
    </row>
    <row r="123" spans="2:8" ht="15.75">
      <c r="B123" s="61"/>
      <c r="E123" s="306"/>
      <c r="H123" s="71"/>
    </row>
    <row r="124" spans="1:17" ht="89.25">
      <c r="A124" s="89" t="s">
        <v>48</v>
      </c>
      <c r="B124" s="90" t="s">
        <v>93</v>
      </c>
      <c r="C124" s="91"/>
      <c r="D124" s="91"/>
      <c r="E124" s="306"/>
      <c r="H124" s="71"/>
      <c r="Q124" s="108"/>
    </row>
    <row r="125" spans="1:17" ht="15.75">
      <c r="A125" s="92"/>
      <c r="B125" s="90"/>
      <c r="C125" s="91"/>
      <c r="D125" s="91"/>
      <c r="E125" s="306"/>
      <c r="H125" s="71"/>
      <c r="Q125" s="108"/>
    </row>
    <row r="126" spans="1:17" ht="15.75">
      <c r="A126" s="89"/>
      <c r="B126" s="90" t="s">
        <v>20</v>
      </c>
      <c r="C126" s="285">
        <f>135.8*1</f>
        <v>135.8</v>
      </c>
      <c r="D126" s="91"/>
      <c r="E126" s="307"/>
      <c r="G126" s="282"/>
      <c r="H126" s="62"/>
      <c r="Q126" s="108"/>
    </row>
    <row r="127" spans="1:17" ht="15.75">
      <c r="A127" s="89"/>
      <c r="B127" s="90"/>
      <c r="C127" s="91"/>
      <c r="D127" s="91"/>
      <c r="E127" s="306"/>
      <c r="H127" s="71"/>
      <c r="I127" s="51"/>
      <c r="J127" s="51"/>
      <c r="M127" s="51"/>
      <c r="N127" s="51"/>
      <c r="O127" s="51"/>
      <c r="Q127" s="108"/>
    </row>
    <row r="128" spans="1:11" ht="114.75">
      <c r="A128" s="48" t="s">
        <v>50</v>
      </c>
      <c r="B128" s="61" t="s">
        <v>183</v>
      </c>
      <c r="E128" s="306"/>
      <c r="H128" s="71"/>
      <c r="K128" s="61"/>
    </row>
    <row r="129" spans="1:8" ht="15.75">
      <c r="A129" s="83"/>
      <c r="B129" s="61"/>
      <c r="E129" s="306"/>
      <c r="H129" s="71"/>
    </row>
    <row r="130" spans="2:8" ht="15.75">
      <c r="B130" s="61" t="s">
        <v>20</v>
      </c>
      <c r="C130" s="283">
        <v>36.6</v>
      </c>
      <c r="E130" s="307"/>
      <c r="G130" s="282"/>
      <c r="H130" s="62"/>
    </row>
    <row r="131" spans="2:8" ht="15.75">
      <c r="B131" s="61"/>
      <c r="C131" s="276" t="s">
        <v>176</v>
      </c>
      <c r="D131" s="272"/>
      <c r="E131" s="310" t="s">
        <v>177</v>
      </c>
      <c r="F131" s="272"/>
      <c r="G131" s="277" t="s">
        <v>170</v>
      </c>
      <c r="H131" s="71"/>
    </row>
    <row r="132" spans="1:8" ht="328.5" customHeight="1">
      <c r="A132" s="48" t="s">
        <v>51</v>
      </c>
      <c r="B132" s="19" t="s">
        <v>174</v>
      </c>
      <c r="E132" s="306"/>
      <c r="H132" s="71"/>
    </row>
    <row r="133" spans="1:8" ht="15.75">
      <c r="A133" s="83"/>
      <c r="B133" s="84"/>
      <c r="E133" s="306"/>
      <c r="H133" s="71"/>
    </row>
    <row r="134" spans="2:8" ht="15.75">
      <c r="B134" s="61" t="s">
        <v>25</v>
      </c>
      <c r="C134" s="283">
        <f>C89</f>
        <v>193.00000000000003</v>
      </c>
      <c r="E134" s="305"/>
      <c r="G134" s="282"/>
      <c r="H134" s="62"/>
    </row>
    <row r="135" spans="2:8" ht="15.75">
      <c r="B135" s="61"/>
      <c r="E135" s="306"/>
      <c r="H135" s="62"/>
    </row>
    <row r="136" spans="1:8" ht="55.5" customHeight="1">
      <c r="A136" s="48" t="s">
        <v>67</v>
      </c>
      <c r="B136" s="19" t="s">
        <v>257</v>
      </c>
      <c r="E136" s="306"/>
      <c r="H136" s="71"/>
    </row>
    <row r="137" spans="1:8" ht="15.75">
      <c r="A137" s="83"/>
      <c r="B137" s="84"/>
      <c r="E137" s="306"/>
      <c r="H137" s="71"/>
    </row>
    <row r="138" spans="2:8" ht="15.75">
      <c r="B138" s="61" t="s">
        <v>25</v>
      </c>
      <c r="C138" s="283">
        <v>137</v>
      </c>
      <c r="E138" s="307"/>
      <c r="G138" s="282"/>
      <c r="H138" s="62"/>
    </row>
    <row r="139" spans="2:8" ht="15.75">
      <c r="B139" s="61"/>
      <c r="E139" s="306"/>
      <c r="H139" s="71"/>
    </row>
    <row r="140" spans="1:8" ht="116.25">
      <c r="A140" s="48" t="s">
        <v>57</v>
      </c>
      <c r="B140" s="61" t="s">
        <v>98</v>
      </c>
      <c r="E140" s="306"/>
      <c r="H140" s="71"/>
    </row>
    <row r="141" spans="2:8" ht="15.75">
      <c r="B141" s="61"/>
      <c r="E141" s="306"/>
      <c r="H141" s="71"/>
    </row>
    <row r="142" spans="2:8" ht="15.75">
      <c r="B142" s="61" t="s">
        <v>20</v>
      </c>
      <c r="C142" s="283">
        <f>(235.54)*1.3</f>
        <v>306.202</v>
      </c>
      <c r="E142" s="307"/>
      <c r="F142" s="289"/>
      <c r="G142" s="282"/>
      <c r="H142" s="62"/>
    </row>
    <row r="143" spans="2:8" ht="15.75">
      <c r="B143" s="61"/>
      <c r="E143" s="306"/>
      <c r="H143" s="71"/>
    </row>
    <row r="144" spans="2:8" ht="15.75">
      <c r="B144" s="61"/>
      <c r="C144" s="276" t="s">
        <v>176</v>
      </c>
      <c r="D144" s="272"/>
      <c r="E144" s="310" t="s">
        <v>177</v>
      </c>
      <c r="F144" s="272"/>
      <c r="G144" s="277" t="s">
        <v>170</v>
      </c>
      <c r="H144" s="71"/>
    </row>
    <row r="145" spans="1:8" ht="55.5" customHeight="1">
      <c r="A145" s="48" t="s">
        <v>64</v>
      </c>
      <c r="B145" s="61" t="s">
        <v>99</v>
      </c>
      <c r="E145" s="306"/>
      <c r="H145" s="71"/>
    </row>
    <row r="146" spans="2:8" ht="15.75">
      <c r="B146" s="61"/>
      <c r="E146" s="306"/>
      <c r="H146" s="71"/>
    </row>
    <row r="147" spans="2:8" ht="15.75">
      <c r="B147" s="61" t="s">
        <v>41</v>
      </c>
      <c r="C147" s="283">
        <v>1</v>
      </c>
      <c r="E147" s="307"/>
      <c r="G147" s="282"/>
      <c r="H147" s="62"/>
    </row>
    <row r="148" spans="2:8" ht="15.75">
      <c r="B148" s="61"/>
      <c r="E148" s="306"/>
      <c r="H148" s="71"/>
    </row>
    <row r="149" spans="1:17" s="74" customFormat="1" ht="63.75">
      <c r="A149" s="48" t="s">
        <v>65</v>
      </c>
      <c r="B149" s="61" t="s">
        <v>7</v>
      </c>
      <c r="C149" s="62"/>
      <c r="D149" s="62"/>
      <c r="E149" s="306"/>
      <c r="F149" s="62"/>
      <c r="G149" s="124"/>
      <c r="H149" s="71"/>
      <c r="I149" s="72"/>
      <c r="J149" s="73"/>
      <c r="M149" s="75"/>
      <c r="N149" s="75"/>
      <c r="O149" s="75"/>
      <c r="Q149" s="105"/>
    </row>
    <row r="150" spans="2:17" ht="15.75">
      <c r="B150" s="61"/>
      <c r="C150" s="69"/>
      <c r="D150" s="69"/>
      <c r="E150" s="308"/>
      <c r="F150" s="69"/>
      <c r="G150" s="128"/>
      <c r="H150" s="74"/>
      <c r="Q150" s="107"/>
    </row>
    <row r="151" spans="2:8" ht="15.75">
      <c r="B151" s="61" t="s">
        <v>39</v>
      </c>
      <c r="E151" s="306"/>
      <c r="G151" s="282"/>
      <c r="H151" s="62"/>
    </row>
    <row r="152" spans="2:8" ht="15.75">
      <c r="B152" s="61"/>
      <c r="E152" s="306"/>
      <c r="H152" s="71"/>
    </row>
    <row r="153" spans="1:17" s="9" customFormat="1" ht="15.75">
      <c r="A153" s="48"/>
      <c r="B153" s="70" t="s">
        <v>21</v>
      </c>
      <c r="C153" s="66"/>
      <c r="D153" s="66"/>
      <c r="E153" s="314"/>
      <c r="F153" s="66"/>
      <c r="G153" s="278"/>
      <c r="H153" s="58"/>
      <c r="I153" s="30"/>
      <c r="J153" s="26"/>
      <c r="M153" s="34"/>
      <c r="N153" s="34"/>
      <c r="O153" s="34"/>
      <c r="Q153" s="106"/>
    </row>
    <row r="154" spans="1:17" ht="15.75" customHeight="1">
      <c r="A154" s="56"/>
      <c r="B154" s="11"/>
      <c r="C154" s="66"/>
      <c r="D154" s="66"/>
      <c r="E154" s="314"/>
      <c r="F154" s="66"/>
      <c r="G154" s="123"/>
      <c r="Q154" s="106"/>
    </row>
    <row r="155" spans="1:17" s="152" customFormat="1" ht="15.75">
      <c r="A155" s="154" t="s">
        <v>42</v>
      </c>
      <c r="B155" s="155" t="s">
        <v>18</v>
      </c>
      <c r="C155" s="156"/>
      <c r="D155" s="98"/>
      <c r="E155" s="315"/>
      <c r="F155" s="98"/>
      <c r="G155" s="157"/>
      <c r="H155" s="98"/>
      <c r="I155" s="158"/>
      <c r="J155" s="159"/>
      <c r="M155" s="160"/>
      <c r="N155" s="160"/>
      <c r="O155" s="160"/>
      <c r="Q155" s="161"/>
    </row>
    <row r="156" spans="1:17" ht="15.75">
      <c r="A156" s="14"/>
      <c r="B156" s="11"/>
      <c r="C156" s="55"/>
      <c r="D156" s="9"/>
      <c r="E156" s="312"/>
      <c r="F156" s="9"/>
      <c r="G156" s="122"/>
      <c r="H156" s="9"/>
      <c r="Q156" s="114"/>
    </row>
    <row r="157" spans="1:8" ht="43.5" customHeight="1">
      <c r="A157" s="48" t="s">
        <v>114</v>
      </c>
      <c r="B157" s="85" t="s">
        <v>100</v>
      </c>
      <c r="E157" s="306"/>
      <c r="H157" s="71"/>
    </row>
    <row r="158" spans="2:8" ht="15.75">
      <c r="B158" s="61"/>
      <c r="E158" s="306"/>
      <c r="H158" s="71"/>
    </row>
    <row r="159" spans="2:8" ht="15.75">
      <c r="B159" s="61" t="s">
        <v>22</v>
      </c>
      <c r="C159" s="283">
        <v>91</v>
      </c>
      <c r="E159" s="316"/>
      <c r="G159" s="282"/>
      <c r="H159" s="62"/>
    </row>
    <row r="160" spans="2:8" ht="15.75">
      <c r="B160" s="61"/>
      <c r="C160" s="147"/>
      <c r="E160" s="306"/>
      <c r="H160" s="62"/>
    </row>
    <row r="161" spans="1:8" ht="97.5" customHeight="1">
      <c r="A161" s="48" t="s">
        <v>80</v>
      </c>
      <c r="B161" s="85" t="s">
        <v>101</v>
      </c>
      <c r="E161" s="306"/>
      <c r="H161" s="71"/>
    </row>
    <row r="162" spans="2:8" ht="15.75">
      <c r="B162" s="61"/>
      <c r="E162" s="306"/>
      <c r="H162" s="71"/>
    </row>
    <row r="163" spans="2:8" ht="15.75">
      <c r="B163" s="61" t="s">
        <v>22</v>
      </c>
      <c r="C163" s="283">
        <v>79</v>
      </c>
      <c r="E163" s="317"/>
      <c r="G163" s="282"/>
      <c r="H163" s="62"/>
    </row>
    <row r="164" spans="2:8" ht="15.75">
      <c r="B164" s="61"/>
      <c r="E164" s="306"/>
      <c r="H164" s="62"/>
    </row>
    <row r="165" spans="1:13" ht="96.75" customHeight="1">
      <c r="A165" s="48" t="s">
        <v>82</v>
      </c>
      <c r="B165" s="85" t="s">
        <v>102</v>
      </c>
      <c r="E165" s="306"/>
      <c r="H165" s="71"/>
      <c r="K165" s="12"/>
      <c r="M165" s="85"/>
    </row>
    <row r="166" spans="2:12" ht="15.75">
      <c r="B166" s="61"/>
      <c r="E166" s="306"/>
      <c r="H166" s="71"/>
      <c r="K166" s="142"/>
      <c r="L166" s="142"/>
    </row>
    <row r="167" spans="2:8" ht="15.75">
      <c r="B167" s="61" t="s">
        <v>22</v>
      </c>
      <c r="C167" s="283">
        <v>12</v>
      </c>
      <c r="E167" s="317"/>
      <c r="G167" s="282"/>
      <c r="H167" s="62"/>
    </row>
    <row r="168" spans="1:17" s="146" customFormat="1" ht="15.75">
      <c r="A168" s="48"/>
      <c r="B168" s="61"/>
      <c r="C168" s="276" t="s">
        <v>176</v>
      </c>
      <c r="D168" s="272"/>
      <c r="E168" s="310" t="s">
        <v>177</v>
      </c>
      <c r="F168" s="272"/>
      <c r="G168" s="277" t="s">
        <v>170</v>
      </c>
      <c r="H168" s="62"/>
      <c r="Q168" s="118"/>
    </row>
    <row r="169" spans="1:17" s="146" customFormat="1" ht="102">
      <c r="A169" s="48" t="s">
        <v>103</v>
      </c>
      <c r="B169" s="12" t="s">
        <v>196</v>
      </c>
      <c r="C169" s="62"/>
      <c r="D169" s="62"/>
      <c r="E169" s="306"/>
      <c r="F169" s="62"/>
      <c r="G169" s="124"/>
      <c r="H169" s="162"/>
      <c r="K169" s="12"/>
      <c r="Q169" s="105"/>
    </row>
    <row r="170" spans="1:17" s="146" customFormat="1" ht="15.75">
      <c r="A170" s="48"/>
      <c r="B170" s="12"/>
      <c r="C170" s="62"/>
      <c r="D170" s="62"/>
      <c r="E170" s="306"/>
      <c r="F170" s="62"/>
      <c r="G170" s="124"/>
      <c r="H170" s="162"/>
      <c r="K170" s="12"/>
      <c r="Q170" s="105"/>
    </row>
    <row r="171" spans="1:17" s="146" customFormat="1" ht="15.75" customHeight="1">
      <c r="A171" s="48"/>
      <c r="B171" s="61" t="s">
        <v>128</v>
      </c>
      <c r="C171" s="286">
        <v>1</v>
      </c>
      <c r="D171" s="62"/>
      <c r="E171" s="316"/>
      <c r="F171" s="62"/>
      <c r="G171" s="282"/>
      <c r="H171" s="62"/>
      <c r="Q171" s="118"/>
    </row>
    <row r="172" spans="1:17" s="146" customFormat="1" ht="15.75">
      <c r="A172" s="48"/>
      <c r="B172" s="61" t="s">
        <v>123</v>
      </c>
      <c r="C172" s="286">
        <v>2</v>
      </c>
      <c r="D172" s="62"/>
      <c r="E172" s="316"/>
      <c r="F172" s="62"/>
      <c r="G172" s="282"/>
      <c r="H172" s="62"/>
      <c r="Q172" s="118"/>
    </row>
    <row r="173" spans="1:17" s="146" customFormat="1" ht="15.75">
      <c r="A173" s="48"/>
      <c r="B173" s="61" t="s">
        <v>124</v>
      </c>
      <c r="C173" s="286">
        <v>1</v>
      </c>
      <c r="D173" s="62"/>
      <c r="E173" s="316"/>
      <c r="F173" s="62"/>
      <c r="G173" s="282"/>
      <c r="H173" s="62"/>
      <c r="Q173" s="118"/>
    </row>
    <row r="174" spans="1:17" s="146" customFormat="1" ht="15.75">
      <c r="A174" s="48"/>
      <c r="B174" s="61"/>
      <c r="C174" s="153"/>
      <c r="D174" s="62"/>
      <c r="E174" s="318"/>
      <c r="F174" s="62"/>
      <c r="G174" s="124"/>
      <c r="H174" s="62"/>
      <c r="Q174" s="118"/>
    </row>
    <row r="175" spans="1:17" s="146" customFormat="1" ht="165.75">
      <c r="A175" s="48" t="s">
        <v>81</v>
      </c>
      <c r="B175" s="12" t="s">
        <v>195</v>
      </c>
      <c r="C175" s="62"/>
      <c r="D175" s="62"/>
      <c r="E175" s="306"/>
      <c r="F175" s="62"/>
      <c r="G175" s="124"/>
      <c r="H175" s="162"/>
      <c r="K175" s="12"/>
      <c r="Q175" s="105"/>
    </row>
    <row r="176" spans="1:17" s="146" customFormat="1" ht="15.75">
      <c r="A176" s="48"/>
      <c r="B176" s="61"/>
      <c r="C176" s="62"/>
      <c r="D176" s="62"/>
      <c r="E176" s="306"/>
      <c r="F176" s="62"/>
      <c r="G176" s="124"/>
      <c r="H176" s="162"/>
      <c r="Q176" s="105"/>
    </row>
    <row r="177" spans="1:17" s="146" customFormat="1" ht="15.75">
      <c r="A177" s="48"/>
      <c r="B177" s="61" t="s">
        <v>127</v>
      </c>
      <c r="C177" s="286">
        <f>C171</f>
        <v>1</v>
      </c>
      <c r="D177" s="62"/>
      <c r="E177" s="316"/>
      <c r="F177" s="62"/>
      <c r="G177" s="282"/>
      <c r="H177" s="62"/>
      <c r="Q177" s="118"/>
    </row>
    <row r="178" spans="1:17" s="146" customFormat="1" ht="15.75">
      <c r="A178" s="48"/>
      <c r="B178" s="61" t="s">
        <v>123</v>
      </c>
      <c r="C178" s="286">
        <f>C172</f>
        <v>2</v>
      </c>
      <c r="D178" s="62"/>
      <c r="E178" s="316"/>
      <c r="F178" s="62"/>
      <c r="G178" s="282"/>
      <c r="H178" s="62"/>
      <c r="Q178" s="118"/>
    </row>
    <row r="179" spans="1:17" s="146" customFormat="1" ht="15.75">
      <c r="A179" s="48"/>
      <c r="B179" s="61" t="s">
        <v>124</v>
      </c>
      <c r="C179" s="286">
        <f>C173</f>
        <v>1</v>
      </c>
      <c r="D179" s="62"/>
      <c r="E179" s="316"/>
      <c r="F179" s="62"/>
      <c r="G179" s="282"/>
      <c r="H179" s="62"/>
      <c r="Q179" s="118"/>
    </row>
    <row r="180" spans="2:15" ht="15.75">
      <c r="B180" s="61"/>
      <c r="E180" s="306"/>
      <c r="H180" s="71"/>
      <c r="I180" s="51"/>
      <c r="J180" s="51"/>
      <c r="M180" s="51"/>
      <c r="N180" s="51"/>
      <c r="O180" s="51"/>
    </row>
    <row r="181" spans="1:8" ht="40.5" customHeight="1">
      <c r="A181" s="48" t="s">
        <v>1</v>
      </c>
      <c r="B181" s="61" t="s">
        <v>106</v>
      </c>
      <c r="E181" s="306"/>
      <c r="H181" s="71"/>
    </row>
    <row r="182" spans="2:8" ht="15.75">
      <c r="B182" s="61"/>
      <c r="E182" s="306"/>
      <c r="H182" s="71"/>
    </row>
    <row r="183" spans="2:17" ht="15.75">
      <c r="B183" s="61" t="s">
        <v>23</v>
      </c>
      <c r="C183" s="283">
        <v>4</v>
      </c>
      <c r="E183" s="307"/>
      <c r="G183" s="282"/>
      <c r="H183" s="62"/>
      <c r="Q183" s="118"/>
    </row>
    <row r="184" spans="2:17" ht="15.75">
      <c r="B184" s="61"/>
      <c r="E184" s="306"/>
      <c r="H184" s="62"/>
      <c r="Q184" s="118"/>
    </row>
    <row r="185" spans="1:8" ht="30.75" customHeight="1">
      <c r="A185" s="48" t="s">
        <v>107</v>
      </c>
      <c r="B185" s="61" t="s">
        <v>105</v>
      </c>
      <c r="E185" s="306"/>
      <c r="H185" s="71"/>
    </row>
    <row r="186" spans="2:8" ht="15.75">
      <c r="B186" s="61"/>
      <c r="E186" s="306"/>
      <c r="H186" s="58"/>
    </row>
    <row r="187" spans="2:8" ht="15.75">
      <c r="B187" s="61" t="s">
        <v>22</v>
      </c>
      <c r="C187" s="283">
        <v>91</v>
      </c>
      <c r="E187" s="305"/>
      <c r="G187" s="282"/>
      <c r="H187" s="62"/>
    </row>
    <row r="188" spans="2:17" ht="15.75">
      <c r="B188" s="61"/>
      <c r="E188" s="306"/>
      <c r="H188" s="62"/>
      <c r="Q188" s="118"/>
    </row>
    <row r="189" spans="1:8" ht="42.75" customHeight="1">
      <c r="A189" s="48" t="s">
        <v>2</v>
      </c>
      <c r="B189" s="61" t="s">
        <v>104</v>
      </c>
      <c r="E189" s="306"/>
      <c r="H189" s="71"/>
    </row>
    <row r="190" spans="2:8" ht="15.75">
      <c r="B190" s="61"/>
      <c r="E190" s="306"/>
      <c r="H190" s="58"/>
    </row>
    <row r="191" spans="2:8" ht="15.75">
      <c r="B191" s="61" t="s">
        <v>22</v>
      </c>
      <c r="C191" s="283">
        <v>91</v>
      </c>
      <c r="E191" s="305"/>
      <c r="G191" s="282"/>
      <c r="H191" s="62"/>
    </row>
    <row r="192" spans="2:8" ht="15.75">
      <c r="B192" s="61"/>
      <c r="E192" s="319"/>
      <c r="H192" s="62"/>
    </row>
    <row r="193" spans="1:8" ht="22.5" customHeight="1">
      <c r="A193" s="48" t="s">
        <v>112</v>
      </c>
      <c r="B193" s="61" t="s">
        <v>108</v>
      </c>
      <c r="E193" s="306"/>
      <c r="H193" s="71"/>
    </row>
    <row r="194" spans="2:8" ht="15.75">
      <c r="B194" s="61"/>
      <c r="E194" s="306"/>
      <c r="H194" s="58"/>
    </row>
    <row r="195" spans="2:8" ht="15.75">
      <c r="B195" s="61" t="s">
        <v>22</v>
      </c>
      <c r="C195" s="283">
        <v>91</v>
      </c>
      <c r="E195" s="305"/>
      <c r="G195" s="282"/>
      <c r="H195" s="62"/>
    </row>
    <row r="196" spans="2:8" ht="15.75">
      <c r="B196" s="61"/>
      <c r="E196" s="306"/>
      <c r="H196" s="71"/>
    </row>
    <row r="197" spans="1:17" s="7" customFormat="1" ht="15.75">
      <c r="A197" s="8"/>
      <c r="B197" s="12"/>
      <c r="C197" s="276" t="s">
        <v>176</v>
      </c>
      <c r="D197" s="272"/>
      <c r="E197" s="310" t="s">
        <v>177</v>
      </c>
      <c r="F197" s="272"/>
      <c r="G197" s="277" t="s">
        <v>170</v>
      </c>
      <c r="H197" s="18"/>
      <c r="Q197" s="112"/>
    </row>
    <row r="198" spans="1:17" s="74" customFormat="1" ht="63.75">
      <c r="A198" s="48" t="s">
        <v>113</v>
      </c>
      <c r="B198" s="61" t="s">
        <v>9</v>
      </c>
      <c r="C198" s="62"/>
      <c r="D198" s="62"/>
      <c r="E198" s="306"/>
      <c r="F198" s="62"/>
      <c r="G198" s="124"/>
      <c r="H198" s="71"/>
      <c r="I198" s="72"/>
      <c r="J198" s="73"/>
      <c r="M198" s="75"/>
      <c r="N198" s="75"/>
      <c r="O198" s="75"/>
      <c r="Q198" s="105"/>
    </row>
    <row r="199" spans="2:17" ht="15.75">
      <c r="B199" s="61"/>
      <c r="C199" s="69"/>
      <c r="D199" s="69"/>
      <c r="E199" s="308"/>
      <c r="F199" s="69"/>
      <c r="G199" s="128"/>
      <c r="H199" s="74"/>
      <c r="Q199" s="107"/>
    </row>
    <row r="200" spans="2:11" ht="15.75">
      <c r="B200" s="61" t="s">
        <v>39</v>
      </c>
      <c r="E200" s="306"/>
      <c r="G200" s="282"/>
      <c r="H200" s="62"/>
      <c r="J200" s="124"/>
      <c r="K200" s="124"/>
    </row>
    <row r="201" spans="2:8" ht="15.75">
      <c r="B201" s="61"/>
      <c r="E201" s="306"/>
      <c r="H201" s="71"/>
    </row>
    <row r="202" spans="2:17" ht="15.75">
      <c r="B202" s="57" t="s">
        <v>24</v>
      </c>
      <c r="C202" s="66"/>
      <c r="D202" s="66"/>
      <c r="E202" s="314"/>
      <c r="F202" s="66"/>
      <c r="G202" s="278"/>
      <c r="Q202" s="106"/>
    </row>
    <row r="203" spans="2:17" ht="15.75">
      <c r="B203" s="57"/>
      <c r="C203" s="66"/>
      <c r="D203" s="66"/>
      <c r="E203" s="314"/>
      <c r="F203" s="66"/>
      <c r="G203" s="123"/>
      <c r="Q203" s="106"/>
    </row>
    <row r="204" spans="1:17" ht="15.75">
      <c r="A204" s="14" t="s">
        <v>0</v>
      </c>
      <c r="B204" s="11" t="s">
        <v>40</v>
      </c>
      <c r="C204" s="55"/>
      <c r="D204" s="9"/>
      <c r="E204" s="312"/>
      <c r="F204" s="9"/>
      <c r="G204" s="122"/>
      <c r="H204" s="62"/>
      <c r="Q204" s="114"/>
    </row>
    <row r="205" spans="5:8" ht="15.75">
      <c r="E205" s="306"/>
      <c r="H205" s="71"/>
    </row>
    <row r="206" spans="1:8" ht="51">
      <c r="A206" s="48" t="s">
        <v>3</v>
      </c>
      <c r="B206" s="63" t="s">
        <v>72</v>
      </c>
      <c r="E206" s="306"/>
      <c r="H206" s="71"/>
    </row>
    <row r="207" spans="5:8" ht="15.75">
      <c r="E207" s="306"/>
      <c r="H207" s="71"/>
    </row>
    <row r="208" spans="2:8" ht="15.75">
      <c r="B208" s="61" t="s">
        <v>23</v>
      </c>
      <c r="C208" s="283">
        <v>4</v>
      </c>
      <c r="E208" s="305"/>
      <c r="G208" s="282"/>
      <c r="H208" s="62"/>
    </row>
    <row r="209" ht="15.75">
      <c r="H209" s="71"/>
    </row>
    <row r="210" spans="1:17" ht="15.75">
      <c r="A210" s="56"/>
      <c r="B210" s="11" t="s">
        <v>44</v>
      </c>
      <c r="C210" s="66"/>
      <c r="D210" s="66"/>
      <c r="E210" s="137"/>
      <c r="F210" s="66"/>
      <c r="G210" s="278"/>
      <c r="Q210" s="106"/>
    </row>
    <row r="211" ht="15.75">
      <c r="H211" s="71"/>
    </row>
    <row r="212" ht="15.75">
      <c r="H212" s="71"/>
    </row>
  </sheetData>
  <sheetProtection selectLockedCells="1"/>
  <mergeCells count="2">
    <mergeCell ref="E23:G23"/>
    <mergeCell ref="E24:G24"/>
  </mergeCells>
  <conditionalFormatting sqref="C178:G195 C200:G202 C42:G66 C69:G93 C99:G118 G14:G18 C132:G143 C122:G130 C147:G167 C169:G172">
    <cfRule type="cellIs" priority="4" dxfId="35" operator="greaterThan" stopIfTrue="1">
      <formula>0</formula>
    </cfRule>
  </conditionalFormatting>
  <printOptions/>
  <pageMargins left="1.1811023622047245" right="0.15748031496062992" top="0.5905511811023623" bottom="0.5905511811023623" header="0.3937007874015748" footer="0.3937007874015748"/>
  <pageSetup firstPageNumber="1" useFirstPageNumber="1" horizontalDpi="600" verticalDpi="600" orientation="portrait" paperSize="9" r:id="rId1"/>
  <headerFooter alignWithMargins="0">
    <oddHeader>&amp;R&amp;"Arial,Navadno"&amp;9KANAL PV7</oddHeader>
    <oddFooter>&amp;C&amp;"Arial,Navadno"&amp;10&amp;P</oddFooter>
  </headerFooter>
  <rowBreaks count="7" manualBreakCount="7">
    <brk id="34" max="6" man="1"/>
    <brk id="66" max="6" man="1"/>
    <brk id="94" max="6" man="1"/>
    <brk id="118" max="6" man="1"/>
    <brk id="130" max="6" man="1"/>
    <brk id="143" max="6" man="1"/>
    <brk id="167" max="6" man="1"/>
  </rowBreaks>
</worksheet>
</file>

<file path=xl/worksheets/sheet2.xml><?xml version="1.0" encoding="utf-8"?>
<worksheet xmlns="http://schemas.openxmlformats.org/spreadsheetml/2006/main" xmlns:r="http://schemas.openxmlformats.org/officeDocument/2006/relationships">
  <dimension ref="A1:I59"/>
  <sheetViews>
    <sheetView view="pageBreakPreview" zoomScaleSheetLayoutView="100" zoomScalePageLayoutView="0" workbookViewId="0" topLeftCell="A1">
      <selection activeCell="I26" sqref="I26"/>
    </sheetView>
  </sheetViews>
  <sheetFormatPr defaultColWidth="8.69921875" defaultRowHeight="15.75"/>
  <cols>
    <col min="1" max="1" width="33.296875" style="4" customWidth="1"/>
    <col min="2" max="2" width="5.19921875" style="5" customWidth="1"/>
    <col min="3" max="3" width="2.8984375" style="5" customWidth="1"/>
    <col min="4" max="4" width="4.796875" style="5" customWidth="1"/>
    <col min="5" max="5" width="16.796875" style="5" customWidth="1"/>
    <col min="6" max="6" width="3.3984375" style="7" customWidth="1"/>
    <col min="7" max="8" width="8.69921875" style="7" customWidth="1"/>
    <col min="9" max="9" width="18.09765625" style="7" customWidth="1"/>
    <col min="10" max="10" width="10.796875" style="7" customWidth="1"/>
    <col min="11" max="16384" width="8.69921875" style="7" customWidth="1"/>
  </cols>
  <sheetData>
    <row r="1" spans="1:5" s="3" customFormat="1" ht="15.75">
      <c r="A1" s="37" t="s">
        <v>11</v>
      </c>
      <c r="B1" s="1" t="s">
        <v>178</v>
      </c>
      <c r="C1" s="38"/>
      <c r="D1" s="38"/>
      <c r="E1" s="2"/>
    </row>
    <row r="2" spans="1:5" s="3" customFormat="1" ht="15.75">
      <c r="A2" s="37"/>
      <c r="B2" s="1" t="s">
        <v>179</v>
      </c>
      <c r="C2" s="38"/>
      <c r="D2" s="38"/>
      <c r="E2" s="2"/>
    </row>
    <row r="3" spans="1:5" s="3" customFormat="1" ht="15.75">
      <c r="A3" s="37" t="s">
        <v>122</v>
      </c>
      <c r="B3" s="1" t="s">
        <v>129</v>
      </c>
      <c r="C3" s="38"/>
      <c r="D3" s="38"/>
      <c r="E3" s="2"/>
    </row>
    <row r="4" spans="1:5" s="3" customFormat="1" ht="15.75">
      <c r="A4" s="37"/>
      <c r="B4" s="1" t="s">
        <v>130</v>
      </c>
      <c r="C4" s="38"/>
      <c r="D4" s="38"/>
      <c r="E4" s="2"/>
    </row>
    <row r="5" spans="1:5" s="3" customFormat="1" ht="15.75">
      <c r="A5" s="37" t="s">
        <v>13</v>
      </c>
      <c r="B5" s="1" t="s">
        <v>180</v>
      </c>
      <c r="C5" s="38"/>
      <c r="D5" s="38"/>
      <c r="E5" s="2"/>
    </row>
    <row r="6" spans="1:5" s="3" customFormat="1" ht="15.75">
      <c r="A6" s="37"/>
      <c r="B6" s="47" t="s">
        <v>181</v>
      </c>
      <c r="C6" s="38"/>
      <c r="D6" s="38"/>
      <c r="E6" s="2"/>
    </row>
    <row r="7" spans="1:5" s="3" customFormat="1" ht="15.75">
      <c r="A7" s="37"/>
      <c r="B7" s="47"/>
      <c r="C7" s="38"/>
      <c r="D7" s="38"/>
      <c r="E7" s="2"/>
    </row>
    <row r="8" spans="1:6" ht="18">
      <c r="A8" s="1247" t="s">
        <v>120</v>
      </c>
      <c r="B8" s="1247"/>
      <c r="C8" s="1247"/>
      <c r="D8" s="1247"/>
      <c r="E8" s="1247"/>
      <c r="F8" s="1247"/>
    </row>
    <row r="9" spans="1:9" ht="15.75">
      <c r="A9" s="24"/>
      <c r="B9" s="13"/>
      <c r="C9" s="13"/>
      <c r="D9" s="13"/>
      <c r="E9" s="87"/>
      <c r="F9" s="99"/>
      <c r="I9" s="150"/>
    </row>
    <row r="10" spans="1:9" s="18" customFormat="1" ht="12.75">
      <c r="A10" s="263" t="s">
        <v>182</v>
      </c>
      <c r="B10" s="5"/>
      <c r="C10" s="5"/>
      <c r="D10" s="5"/>
      <c r="E10" s="262">
        <f>'KANAL VS1'!E16</f>
        <v>0</v>
      </c>
      <c r="F10" s="264" t="s">
        <v>76</v>
      </c>
      <c r="I10" s="265"/>
    </row>
    <row r="11" spans="1:9" s="18" customFormat="1" ht="12.75">
      <c r="A11" s="263"/>
      <c r="B11" s="5"/>
      <c r="C11" s="5"/>
      <c r="D11" s="5"/>
      <c r="E11" s="262"/>
      <c r="F11" s="264"/>
      <c r="I11" s="265"/>
    </row>
    <row r="12" spans="1:9" s="18" customFormat="1" ht="12.75">
      <c r="A12" s="263" t="s">
        <v>185</v>
      </c>
      <c r="B12" s="5"/>
      <c r="C12" s="5"/>
      <c r="D12" s="5"/>
      <c r="E12" s="262">
        <f>'KANAL VS2'!E16</f>
        <v>0</v>
      </c>
      <c r="F12" s="264" t="s">
        <v>76</v>
      </c>
      <c r="I12" s="265"/>
    </row>
    <row r="13" spans="1:9" s="18" customFormat="1" ht="12.75">
      <c r="A13" s="263"/>
      <c r="B13" s="5"/>
      <c r="C13" s="5"/>
      <c r="D13" s="5"/>
      <c r="E13" s="262"/>
      <c r="F13" s="264"/>
      <c r="I13" s="265"/>
    </row>
    <row r="14" spans="1:9" s="18" customFormat="1" ht="12.75">
      <c r="A14" s="263" t="s">
        <v>188</v>
      </c>
      <c r="B14" s="5"/>
      <c r="C14" s="5"/>
      <c r="D14" s="5"/>
      <c r="E14" s="262">
        <f>'KANAL VS3'!E16</f>
        <v>0</v>
      </c>
      <c r="F14" s="264" t="s">
        <v>76</v>
      </c>
      <c r="I14" s="265"/>
    </row>
    <row r="15" spans="1:9" s="18" customFormat="1" ht="12.75">
      <c r="A15" s="263"/>
      <c r="B15" s="5"/>
      <c r="C15" s="5"/>
      <c r="D15" s="5"/>
      <c r="E15" s="262"/>
      <c r="F15" s="264"/>
      <c r="I15" s="265"/>
    </row>
    <row r="16" spans="1:9" s="18" customFormat="1" ht="12.75">
      <c r="A16" s="263" t="s">
        <v>189</v>
      </c>
      <c r="B16" s="5"/>
      <c r="C16" s="5"/>
      <c r="D16" s="5"/>
      <c r="E16" s="262">
        <f>'KANAL VS4'!E16</f>
        <v>0</v>
      </c>
      <c r="F16" s="264" t="s">
        <v>76</v>
      </c>
      <c r="I16" s="265"/>
    </row>
    <row r="17" spans="1:9" s="18" customFormat="1" ht="12.75">
      <c r="A17" s="263"/>
      <c r="B17" s="5"/>
      <c r="C17" s="5"/>
      <c r="D17" s="5"/>
      <c r="E17" s="262"/>
      <c r="F17" s="264"/>
      <c r="I17" s="265"/>
    </row>
    <row r="18" spans="1:9" s="18" customFormat="1" ht="12.75">
      <c r="A18" s="263" t="s">
        <v>190</v>
      </c>
      <c r="B18" s="5"/>
      <c r="C18" s="5"/>
      <c r="D18" s="5"/>
      <c r="E18" s="262">
        <f>'KANAL VS5'!E16</f>
        <v>0</v>
      </c>
      <c r="F18" s="264" t="s">
        <v>76</v>
      </c>
      <c r="I18" s="265"/>
    </row>
    <row r="19" spans="1:9" s="18" customFormat="1" ht="12.75">
      <c r="A19" s="263"/>
      <c r="B19" s="5"/>
      <c r="C19" s="5"/>
      <c r="D19" s="5"/>
      <c r="E19" s="262"/>
      <c r="F19" s="264"/>
      <c r="I19" s="265"/>
    </row>
    <row r="20" spans="1:9" s="18" customFormat="1" ht="12.75">
      <c r="A20" s="263" t="s">
        <v>191</v>
      </c>
      <c r="B20" s="5"/>
      <c r="C20" s="5"/>
      <c r="D20" s="5"/>
      <c r="E20" s="262">
        <f>'KANAL VS6'!E16</f>
        <v>0</v>
      </c>
      <c r="F20" s="264" t="s">
        <v>76</v>
      </c>
      <c r="I20" s="265"/>
    </row>
    <row r="21" spans="1:9" s="18" customFormat="1" ht="12.75">
      <c r="A21" s="263"/>
      <c r="B21" s="5"/>
      <c r="C21" s="5"/>
      <c r="D21" s="5"/>
      <c r="E21" s="262"/>
      <c r="F21" s="264"/>
      <c r="I21" s="265"/>
    </row>
    <row r="22" spans="1:9" s="18" customFormat="1" ht="12.75">
      <c r="A22" s="263" t="s">
        <v>193</v>
      </c>
      <c r="B22" s="5"/>
      <c r="C22" s="5"/>
      <c r="D22" s="5"/>
      <c r="E22" s="262">
        <f>'TLAČNI VOD TVS'!E16</f>
        <v>0</v>
      </c>
      <c r="F22" s="264" t="s">
        <v>76</v>
      </c>
      <c r="I22" s="265"/>
    </row>
    <row r="23" spans="1:9" s="18" customFormat="1" ht="12.75">
      <c r="A23" s="263"/>
      <c r="B23" s="5"/>
      <c r="C23" s="5"/>
      <c r="D23" s="5"/>
      <c r="E23" s="262"/>
      <c r="F23" s="264"/>
      <c r="I23" s="265"/>
    </row>
    <row r="24" spans="1:9" s="18" customFormat="1" ht="12.75">
      <c r="A24" s="263"/>
      <c r="B24" s="5"/>
      <c r="C24" s="5"/>
      <c r="D24" s="5"/>
      <c r="E24" s="262"/>
      <c r="F24" s="264"/>
      <c r="I24" s="265"/>
    </row>
    <row r="25" spans="1:9" s="18" customFormat="1" ht="12.75">
      <c r="A25" s="263"/>
      <c r="B25" s="5"/>
      <c r="C25" s="5"/>
      <c r="D25" s="5"/>
      <c r="E25" s="262"/>
      <c r="F25" s="264"/>
      <c r="I25" s="265"/>
    </row>
    <row r="26" spans="1:9" s="18" customFormat="1" ht="12.75">
      <c r="A26" s="263"/>
      <c r="B26" s="5"/>
      <c r="C26" s="5"/>
      <c r="D26" s="5"/>
      <c r="E26" s="262"/>
      <c r="F26" s="264"/>
      <c r="I26" s="265"/>
    </row>
    <row r="27" spans="1:9" s="18" customFormat="1" ht="12.75">
      <c r="A27" s="263"/>
      <c r="B27" s="5"/>
      <c r="C27" s="5"/>
      <c r="D27" s="5"/>
      <c r="E27" s="262"/>
      <c r="F27" s="264"/>
      <c r="I27" s="265"/>
    </row>
    <row r="28" spans="1:9" s="18" customFormat="1" ht="12.75">
      <c r="A28" s="263"/>
      <c r="B28" s="5"/>
      <c r="C28" s="5"/>
      <c r="D28" s="5"/>
      <c r="E28" s="262"/>
      <c r="F28" s="264"/>
      <c r="I28" s="265"/>
    </row>
    <row r="29" spans="1:9" s="18" customFormat="1" ht="12.75">
      <c r="A29" s="263"/>
      <c r="B29" s="5"/>
      <c r="C29" s="5"/>
      <c r="D29" s="5"/>
      <c r="E29" s="262"/>
      <c r="F29" s="264"/>
      <c r="I29" s="265"/>
    </row>
    <row r="30" spans="1:9" s="18" customFormat="1" ht="12.75">
      <c r="A30" s="263"/>
      <c r="B30" s="5"/>
      <c r="C30" s="5"/>
      <c r="D30" s="5"/>
      <c r="E30" s="262"/>
      <c r="F30" s="264"/>
      <c r="I30" s="265"/>
    </row>
    <row r="31" spans="1:9" s="18" customFormat="1" ht="12.75">
      <c r="A31" s="263"/>
      <c r="B31" s="5"/>
      <c r="C31" s="5"/>
      <c r="D31" s="5"/>
      <c r="E31" s="262"/>
      <c r="F31" s="264"/>
      <c r="I31" s="265"/>
    </row>
    <row r="32" spans="1:9" s="18" customFormat="1" ht="12.75">
      <c r="A32" s="263"/>
      <c r="B32" s="5"/>
      <c r="C32" s="5"/>
      <c r="D32" s="5"/>
      <c r="E32" s="262"/>
      <c r="F32" s="264"/>
      <c r="I32" s="265"/>
    </row>
    <row r="33" spans="1:9" s="18" customFormat="1" ht="12.75">
      <c r="A33" s="263"/>
      <c r="B33" s="5"/>
      <c r="C33" s="5"/>
      <c r="D33" s="5"/>
      <c r="E33" s="262"/>
      <c r="F33" s="264"/>
      <c r="I33" s="265"/>
    </row>
    <row r="34" spans="1:9" s="18" customFormat="1" ht="12.75">
      <c r="A34" s="263"/>
      <c r="B34" s="5"/>
      <c r="C34" s="5"/>
      <c r="D34" s="5"/>
      <c r="E34" s="262"/>
      <c r="F34" s="264"/>
      <c r="I34" s="265"/>
    </row>
    <row r="35" spans="1:9" s="18" customFormat="1" ht="12.75">
      <c r="A35" s="263"/>
      <c r="B35" s="5"/>
      <c r="C35" s="5"/>
      <c r="D35" s="5"/>
      <c r="E35" s="262"/>
      <c r="F35" s="264"/>
      <c r="I35" s="265"/>
    </row>
    <row r="36" spans="1:9" s="18" customFormat="1" ht="12.75">
      <c r="A36" s="263"/>
      <c r="B36" s="5"/>
      <c r="C36" s="5"/>
      <c r="D36" s="5"/>
      <c r="E36" s="262"/>
      <c r="F36" s="264"/>
      <c r="I36" s="265"/>
    </row>
    <row r="37" spans="1:9" s="18" customFormat="1" ht="12.75">
      <c r="A37" s="263"/>
      <c r="B37" s="5"/>
      <c r="C37" s="5"/>
      <c r="D37" s="5"/>
      <c r="E37" s="262"/>
      <c r="F37" s="264"/>
      <c r="I37" s="265"/>
    </row>
    <row r="38" spans="1:9" s="18" customFormat="1" ht="12.75">
      <c r="A38" s="263"/>
      <c r="B38" s="5"/>
      <c r="C38" s="5"/>
      <c r="D38" s="5"/>
      <c r="E38" s="262"/>
      <c r="F38" s="264"/>
      <c r="I38" s="265"/>
    </row>
    <row r="39" spans="1:9" s="18" customFormat="1" ht="12.75">
      <c r="A39" s="263"/>
      <c r="B39" s="5"/>
      <c r="C39" s="5"/>
      <c r="D39" s="5"/>
      <c r="E39" s="262"/>
      <c r="F39" s="264"/>
      <c r="I39" s="265"/>
    </row>
    <row r="40" spans="1:9" s="18" customFormat="1" ht="12.75">
      <c r="A40" s="263"/>
      <c r="B40" s="5"/>
      <c r="C40" s="5"/>
      <c r="D40" s="5"/>
      <c r="E40" s="262"/>
      <c r="F40" s="264"/>
      <c r="I40" s="265"/>
    </row>
    <row r="41" spans="1:9" s="18" customFormat="1" ht="12.75">
      <c r="A41" s="263"/>
      <c r="B41" s="5"/>
      <c r="C41" s="5"/>
      <c r="D41" s="5"/>
      <c r="E41" s="262"/>
      <c r="F41" s="264"/>
      <c r="I41" s="265"/>
    </row>
    <row r="42" spans="1:9" s="18" customFormat="1" ht="12.75">
      <c r="A42" s="263"/>
      <c r="B42" s="5"/>
      <c r="C42" s="5"/>
      <c r="D42" s="5"/>
      <c r="E42" s="262"/>
      <c r="F42" s="264"/>
      <c r="I42" s="265"/>
    </row>
    <row r="43" spans="1:9" s="18" customFormat="1" ht="12.75">
      <c r="A43" s="263"/>
      <c r="B43" s="5"/>
      <c r="C43" s="5"/>
      <c r="D43" s="5"/>
      <c r="E43" s="262"/>
      <c r="F43" s="264"/>
      <c r="I43" s="265"/>
    </row>
    <row r="44" spans="1:9" s="18" customFormat="1" ht="12.75">
      <c r="A44" s="263"/>
      <c r="B44" s="5"/>
      <c r="C44" s="5"/>
      <c r="D44" s="5"/>
      <c r="E44" s="262"/>
      <c r="F44" s="264"/>
      <c r="I44" s="265"/>
    </row>
    <row r="45" spans="1:9" s="18" customFormat="1" ht="12.75">
      <c r="A45" s="263"/>
      <c r="B45" s="5"/>
      <c r="C45" s="5"/>
      <c r="D45" s="5"/>
      <c r="E45" s="262"/>
      <c r="F45" s="264"/>
      <c r="I45" s="265"/>
    </row>
    <row r="46" spans="1:9" s="18" customFormat="1" ht="12.75">
      <c r="A46" s="263"/>
      <c r="B46" s="5"/>
      <c r="C46" s="5"/>
      <c r="D46" s="5"/>
      <c r="E46" s="262"/>
      <c r="F46" s="264"/>
      <c r="I46" s="265"/>
    </row>
    <row r="47" spans="1:9" s="18" customFormat="1" ht="12.75">
      <c r="A47" s="263"/>
      <c r="B47" s="5"/>
      <c r="C47" s="5"/>
      <c r="D47" s="5"/>
      <c r="E47" s="262"/>
      <c r="F47" s="264"/>
      <c r="I47" s="265"/>
    </row>
    <row r="48" spans="1:9" s="18" customFormat="1" ht="12.75">
      <c r="A48" s="263"/>
      <c r="B48" s="5"/>
      <c r="C48" s="5"/>
      <c r="D48" s="5"/>
      <c r="E48" s="262"/>
      <c r="F48" s="264"/>
      <c r="I48" s="265"/>
    </row>
    <row r="49" spans="1:9" s="18" customFormat="1" ht="12.75">
      <c r="A49" s="263"/>
      <c r="B49" s="5"/>
      <c r="C49" s="5"/>
      <c r="D49" s="5"/>
      <c r="E49" s="262"/>
      <c r="F49" s="264"/>
      <c r="I49" s="265"/>
    </row>
    <row r="50" spans="1:9" s="18" customFormat="1" ht="12.75">
      <c r="A50" s="263"/>
      <c r="B50" s="5"/>
      <c r="C50" s="5"/>
      <c r="D50" s="5"/>
      <c r="E50" s="262"/>
      <c r="F50" s="264"/>
      <c r="I50" s="265"/>
    </row>
    <row r="51" spans="1:9" s="18" customFormat="1" ht="12.75">
      <c r="A51" s="263"/>
      <c r="B51" s="5"/>
      <c r="C51" s="5"/>
      <c r="D51" s="5"/>
      <c r="E51" s="262"/>
      <c r="F51" s="264"/>
      <c r="I51" s="265"/>
    </row>
    <row r="52" spans="1:9" s="18" customFormat="1" ht="12.75">
      <c r="A52" s="263"/>
      <c r="B52" s="5"/>
      <c r="C52" s="5"/>
      <c r="D52" s="5"/>
      <c r="E52" s="262"/>
      <c r="F52" s="264"/>
      <c r="I52" s="265"/>
    </row>
    <row r="53" spans="1:9" s="18" customFormat="1" ht="12.75">
      <c r="A53" s="263"/>
      <c r="B53" s="5"/>
      <c r="C53" s="5"/>
      <c r="D53" s="5"/>
      <c r="E53" s="262"/>
      <c r="F53" s="264"/>
      <c r="I53" s="265"/>
    </row>
    <row r="54" spans="1:9" s="18" customFormat="1" ht="12.75">
      <c r="A54" s="263"/>
      <c r="B54" s="5"/>
      <c r="C54" s="5"/>
      <c r="D54" s="5"/>
      <c r="E54" s="262"/>
      <c r="F54" s="264"/>
      <c r="I54" s="265"/>
    </row>
    <row r="55" spans="1:9" s="18" customFormat="1" ht="12.75">
      <c r="A55" s="263"/>
      <c r="B55" s="5"/>
      <c r="C55" s="5"/>
      <c r="D55" s="5"/>
      <c r="E55" s="262"/>
      <c r="F55" s="264"/>
      <c r="I55" s="265"/>
    </row>
    <row r="56" spans="1:9" s="18" customFormat="1" ht="12.75">
      <c r="A56" s="263"/>
      <c r="B56" s="5"/>
      <c r="C56" s="5"/>
      <c r="D56" s="5"/>
      <c r="E56" s="262"/>
      <c r="F56" s="264"/>
      <c r="I56" s="265"/>
    </row>
    <row r="57" spans="1:6" s="270" customFormat="1" ht="25.5">
      <c r="A57" s="266" t="s">
        <v>121</v>
      </c>
      <c r="B57" s="267"/>
      <c r="C57" s="267"/>
      <c r="D57" s="267"/>
      <c r="E57" s="268">
        <f>SUM(E10:E55)</f>
        <v>0</v>
      </c>
      <c r="F57" s="269" t="s">
        <v>76</v>
      </c>
    </row>
    <row r="58" spans="1:6" s="270" customFormat="1" ht="12.75">
      <c r="A58" s="266"/>
      <c r="B58" s="267"/>
      <c r="C58" s="267"/>
      <c r="D58" s="267"/>
      <c r="E58" s="268"/>
      <c r="F58" s="269"/>
    </row>
    <row r="59" ht="15.75">
      <c r="A59" s="4" t="s">
        <v>172</v>
      </c>
    </row>
  </sheetData>
  <sheetProtection selectLockedCells="1"/>
  <mergeCells count="1">
    <mergeCell ref="A8:F8"/>
  </mergeCells>
  <conditionalFormatting sqref="E1:E65536">
    <cfRule type="cellIs" priority="1" dxfId="34" operator="equal" stopIfTrue="1">
      <formula>0</formula>
    </cfRule>
  </conditionalFormatting>
  <printOptions/>
  <pageMargins left="0.984251968503937" right="0.7874015748031497" top="0.984251968503937" bottom="0.7874015748031497" header="0.3937007874015748" footer="0.3937007874015748"/>
  <pageSetup firstPageNumber="1" useFirstPageNumber="1" horizontalDpi="600" verticalDpi="600" orientation="portrait" paperSize="9" scale="96" r:id="rId1"/>
  <headerFooter alignWithMargins="0">
    <oddFooter>&amp;C&amp;"SSPalatino,Običajno"&amp;10&amp;P</oddFooter>
  </headerFooter>
</worksheet>
</file>

<file path=xl/worksheets/sheet20.xml><?xml version="1.0" encoding="utf-8"?>
<worksheet xmlns="http://schemas.openxmlformats.org/spreadsheetml/2006/main" xmlns:r="http://schemas.openxmlformats.org/officeDocument/2006/relationships">
  <dimension ref="A1:Q210"/>
  <sheetViews>
    <sheetView view="pageBreakPreview" zoomScale="60" zoomScalePageLayoutView="0" workbookViewId="0" topLeftCell="A20">
      <selection activeCell="E42" sqref="E42:E206"/>
    </sheetView>
  </sheetViews>
  <sheetFormatPr defaultColWidth="8.69921875" defaultRowHeight="15.75"/>
  <cols>
    <col min="1" max="1" width="6.59765625" style="48" customWidth="1"/>
    <col min="2" max="2" width="27.3984375" style="63" customWidth="1"/>
    <col min="3" max="3" width="7.3984375" style="62" customWidth="1"/>
    <col min="4" max="4" width="1.203125" style="62" customWidth="1"/>
    <col min="5" max="5" width="11.19921875" style="136" customWidth="1"/>
    <col min="6" max="6" width="3.3984375" style="62" customWidth="1"/>
    <col min="7" max="7" width="14" style="124" customWidth="1"/>
    <col min="8" max="8" width="3.69921875" style="51" customWidth="1"/>
    <col min="9" max="9" width="14.796875" style="52" customWidth="1"/>
    <col min="10" max="10" width="8.69921875" style="53" customWidth="1"/>
    <col min="11" max="11" width="25.59765625" style="51" customWidth="1"/>
    <col min="12" max="12" width="15.59765625" style="51" customWidth="1"/>
    <col min="13" max="15" width="8.69921875" style="54" customWidth="1"/>
    <col min="16" max="16" width="8.69921875" style="51" customWidth="1"/>
    <col min="17" max="17" width="11.19921875" style="105" customWidth="1"/>
    <col min="18" max="16384" width="8.69921875" style="51" customWidth="1"/>
  </cols>
  <sheetData>
    <row r="1" spans="1:17" s="97" customFormat="1" ht="15.75" customHeight="1">
      <c r="A1" s="39"/>
      <c r="B1" s="40" t="s">
        <v>11</v>
      </c>
      <c r="C1" s="1" t="s">
        <v>129</v>
      </c>
      <c r="D1" s="38"/>
      <c r="E1" s="38"/>
      <c r="F1" s="2"/>
      <c r="G1" s="119"/>
      <c r="H1" s="96"/>
      <c r="Q1" s="113"/>
    </row>
    <row r="2" spans="1:17" s="97" customFormat="1" ht="15.75" customHeight="1">
      <c r="A2" s="39"/>
      <c r="B2" s="40"/>
      <c r="C2" s="1" t="s">
        <v>130</v>
      </c>
      <c r="D2" s="38"/>
      <c r="E2" s="38"/>
      <c r="F2" s="2"/>
      <c r="G2" s="119"/>
      <c r="H2" s="96"/>
      <c r="Q2" s="113"/>
    </row>
    <row r="3" spans="1:17" s="97" customFormat="1" ht="15.75" customHeight="1">
      <c r="A3" s="39"/>
      <c r="B3" s="40" t="s">
        <v>8</v>
      </c>
      <c r="C3" s="45" t="s">
        <v>235</v>
      </c>
      <c r="D3" s="38"/>
      <c r="E3" s="130"/>
      <c r="F3" s="2"/>
      <c r="G3" s="119"/>
      <c r="H3" s="96"/>
      <c r="Q3" s="113"/>
    </row>
    <row r="4" spans="1:17" s="97" customFormat="1" ht="15.75">
      <c r="A4" s="39"/>
      <c r="B4" s="40" t="s">
        <v>12</v>
      </c>
      <c r="C4" s="45" t="s">
        <v>217</v>
      </c>
      <c r="D4" s="46"/>
      <c r="E4" s="131"/>
      <c r="F4" s="46"/>
      <c r="G4" s="120"/>
      <c r="Q4" s="101"/>
    </row>
    <row r="5" spans="1:17" s="97" customFormat="1" ht="15.75">
      <c r="A5" s="39"/>
      <c r="B5" s="40" t="s">
        <v>13</v>
      </c>
      <c r="C5" s="1" t="s">
        <v>180</v>
      </c>
      <c r="D5" s="38"/>
      <c r="E5" s="130"/>
      <c r="F5" s="2"/>
      <c r="G5" s="120"/>
      <c r="Q5" s="113"/>
    </row>
    <row r="6" spans="1:17" s="43" customFormat="1" ht="15.75">
      <c r="A6" s="39"/>
      <c r="B6" s="40"/>
      <c r="C6" s="47" t="s">
        <v>181</v>
      </c>
      <c r="D6" s="46"/>
      <c r="E6" s="131"/>
      <c r="F6" s="46"/>
      <c r="G6" s="120"/>
      <c r="I6" s="41"/>
      <c r="J6" s="42"/>
      <c r="M6" s="44"/>
      <c r="N6" s="44"/>
      <c r="O6" s="44"/>
      <c r="Q6" s="101"/>
    </row>
    <row r="7" spans="1:17" s="43" customFormat="1" ht="15.75">
      <c r="A7" s="39"/>
      <c r="B7" s="40"/>
      <c r="C7" s="47"/>
      <c r="D7" s="46"/>
      <c r="E7" s="131"/>
      <c r="F7" s="46"/>
      <c r="G7" s="120"/>
      <c r="I7" s="41"/>
      <c r="J7" s="42"/>
      <c r="M7" s="44"/>
      <c r="N7" s="44"/>
      <c r="O7" s="44"/>
      <c r="Q7" s="101"/>
    </row>
    <row r="9" spans="1:17" ht="18">
      <c r="A9" s="48" t="s">
        <v>14</v>
      </c>
      <c r="B9" s="49" t="s">
        <v>52</v>
      </c>
      <c r="C9" s="50"/>
      <c r="D9" s="50"/>
      <c r="E9" s="132"/>
      <c r="F9" s="50"/>
      <c r="G9" s="121"/>
      <c r="Q9" s="102"/>
    </row>
    <row r="10" spans="2:17" ht="15.75">
      <c r="B10" s="50"/>
      <c r="C10" s="50"/>
      <c r="D10" s="50"/>
      <c r="E10" s="132"/>
      <c r="F10" s="50"/>
      <c r="G10" s="121"/>
      <c r="Q10" s="102"/>
    </row>
    <row r="12" spans="1:17" s="9" customFormat="1" ht="15.75">
      <c r="A12" s="10" t="s">
        <v>15</v>
      </c>
      <c r="B12" s="11" t="s">
        <v>16</v>
      </c>
      <c r="C12" s="55"/>
      <c r="E12" s="133"/>
      <c r="G12" s="122"/>
      <c r="I12" s="30"/>
      <c r="J12" s="26"/>
      <c r="M12" s="34"/>
      <c r="N12" s="34"/>
      <c r="O12" s="34"/>
      <c r="Q12" s="114"/>
    </row>
    <row r="13" spans="1:17" s="9" customFormat="1" ht="15.75">
      <c r="A13" s="10"/>
      <c r="B13" s="11"/>
      <c r="C13" s="55"/>
      <c r="E13" s="133"/>
      <c r="G13" s="122"/>
      <c r="I13" s="30"/>
      <c r="J13" s="26"/>
      <c r="M13" s="34"/>
      <c r="N13" s="34"/>
      <c r="O13" s="34"/>
      <c r="Q13" s="114"/>
    </row>
    <row r="14" spans="1:17" s="9" customFormat="1" ht="15.75">
      <c r="A14" s="56" t="s">
        <v>27</v>
      </c>
      <c r="B14" s="57" t="s">
        <v>26</v>
      </c>
      <c r="C14" s="58"/>
      <c r="D14" s="58"/>
      <c r="E14" s="134"/>
      <c r="F14" s="58"/>
      <c r="G14" s="278"/>
      <c r="H14" s="99"/>
      <c r="I14" s="30"/>
      <c r="J14" s="26"/>
      <c r="K14" s="145"/>
      <c r="M14" s="34"/>
      <c r="N14" s="34"/>
      <c r="O14" s="34"/>
      <c r="Q14" s="103"/>
    </row>
    <row r="15" spans="1:17" ht="15.75">
      <c r="A15" s="56" t="s">
        <v>32</v>
      </c>
      <c r="B15" s="57" t="s">
        <v>17</v>
      </c>
      <c r="C15" s="58"/>
      <c r="D15" s="58"/>
      <c r="E15" s="134"/>
      <c r="F15" s="58"/>
      <c r="G15" s="278"/>
      <c r="H15" s="99"/>
      <c r="K15" s="142"/>
      <c r="Q15" s="103"/>
    </row>
    <row r="16" spans="1:17" ht="15.75">
      <c r="A16" s="56" t="s">
        <v>42</v>
      </c>
      <c r="B16" s="57" t="s">
        <v>18</v>
      </c>
      <c r="C16" s="58"/>
      <c r="D16" s="58"/>
      <c r="E16" s="134"/>
      <c r="F16" s="58"/>
      <c r="G16" s="278"/>
      <c r="H16" s="99"/>
      <c r="K16" s="142"/>
      <c r="Q16" s="103"/>
    </row>
    <row r="17" spans="1:17" s="146" customFormat="1" ht="31.5">
      <c r="A17" s="56" t="s">
        <v>0</v>
      </c>
      <c r="B17" s="57" t="s">
        <v>40</v>
      </c>
      <c r="C17" s="58"/>
      <c r="D17" s="58"/>
      <c r="E17" s="134"/>
      <c r="F17" s="58"/>
      <c r="G17" s="278"/>
      <c r="H17" s="99"/>
      <c r="Q17" s="103"/>
    </row>
    <row r="18" spans="1:17" ht="15.75">
      <c r="A18" s="56"/>
      <c r="B18" s="57"/>
      <c r="C18" s="58"/>
      <c r="D18" s="58"/>
      <c r="E18" s="134"/>
      <c r="F18" s="58"/>
      <c r="G18" s="123"/>
      <c r="K18" s="142"/>
      <c r="Q18" s="103"/>
    </row>
    <row r="19" spans="1:17" ht="16.5" thickBot="1">
      <c r="A19" s="56"/>
      <c r="B19" s="59" t="s">
        <v>53</v>
      </c>
      <c r="C19" s="60"/>
      <c r="D19" s="60"/>
      <c r="E19" s="135"/>
      <c r="F19" s="60"/>
      <c r="G19" s="279"/>
      <c r="H19" s="99"/>
      <c r="K19" s="143"/>
      <c r="Q19" s="104"/>
    </row>
    <row r="23" spans="2:7" ht="15.75" customHeight="1">
      <c r="B23" s="151" t="s">
        <v>83</v>
      </c>
      <c r="E23" s="1249"/>
      <c r="F23" s="1249"/>
      <c r="G23" s="1249"/>
    </row>
    <row r="24" spans="2:7" ht="84.75" customHeight="1">
      <c r="B24" s="151" t="s">
        <v>86</v>
      </c>
      <c r="E24" s="1250"/>
      <c r="F24" s="1250"/>
      <c r="G24" s="1250"/>
    </row>
    <row r="25" ht="15.75">
      <c r="B25" s="151"/>
    </row>
    <row r="26" ht="15.75">
      <c r="B26" s="151" t="s">
        <v>84</v>
      </c>
    </row>
    <row r="27" ht="63.75">
      <c r="B27" s="151" t="s">
        <v>85</v>
      </c>
    </row>
    <row r="28" ht="15.75">
      <c r="B28" s="151"/>
    </row>
    <row r="29" ht="15.75">
      <c r="K29" s="63"/>
    </row>
    <row r="30" ht="15.75">
      <c r="K30" s="63"/>
    </row>
    <row r="31" ht="15.75">
      <c r="B31" s="151"/>
    </row>
    <row r="32" ht="15.75">
      <c r="B32" s="151"/>
    </row>
    <row r="34" ht="15.75">
      <c r="B34" s="63" t="s">
        <v>172</v>
      </c>
    </row>
    <row r="35" spans="1:17" s="9" customFormat="1" ht="15.75">
      <c r="A35" s="48"/>
      <c r="B35" s="63"/>
      <c r="C35" s="62"/>
      <c r="D35" s="62"/>
      <c r="E35" s="136"/>
      <c r="F35" s="62"/>
      <c r="G35" s="124"/>
      <c r="H35" s="51"/>
      <c r="I35" s="30"/>
      <c r="J35" s="26"/>
      <c r="M35" s="34"/>
      <c r="N35" s="34"/>
      <c r="O35" s="34"/>
      <c r="Q35" s="105"/>
    </row>
    <row r="36" spans="1:17" ht="15.75">
      <c r="A36" s="14" t="s">
        <v>19</v>
      </c>
      <c r="B36" s="11" t="s">
        <v>16</v>
      </c>
      <c r="C36" s="55"/>
      <c r="D36" s="9"/>
      <c r="E36" s="133"/>
      <c r="F36" s="9"/>
      <c r="G36" s="122"/>
      <c r="H36" s="9"/>
      <c r="Q36" s="114"/>
    </row>
    <row r="37" spans="1:17" s="9" customFormat="1" ht="15.75">
      <c r="A37" s="48"/>
      <c r="B37" s="65"/>
      <c r="C37" s="66"/>
      <c r="D37" s="66"/>
      <c r="E37" s="137"/>
      <c r="F37" s="66"/>
      <c r="G37" s="125"/>
      <c r="H37" s="51"/>
      <c r="I37" s="30"/>
      <c r="J37" s="26"/>
      <c r="M37" s="34"/>
      <c r="N37" s="34"/>
      <c r="O37" s="34"/>
      <c r="Q37" s="106"/>
    </row>
    <row r="38" spans="1:17" s="9" customFormat="1" ht="15.75">
      <c r="A38" s="14" t="s">
        <v>27</v>
      </c>
      <c r="B38" s="11" t="s">
        <v>26</v>
      </c>
      <c r="C38" s="55"/>
      <c r="E38" s="133"/>
      <c r="G38" s="122"/>
      <c r="I38" s="30"/>
      <c r="J38" s="26"/>
      <c r="M38" s="34"/>
      <c r="N38" s="34"/>
      <c r="O38" s="34"/>
      <c r="Q38" s="114"/>
    </row>
    <row r="39" spans="1:17" s="9" customFormat="1" ht="15.75">
      <c r="A39" s="10"/>
      <c r="B39" s="11"/>
      <c r="C39" s="276" t="s">
        <v>176</v>
      </c>
      <c r="D39" s="272"/>
      <c r="E39" s="277" t="s">
        <v>177</v>
      </c>
      <c r="F39" s="272"/>
      <c r="G39" s="277" t="s">
        <v>170</v>
      </c>
      <c r="I39" s="30"/>
      <c r="J39" s="26"/>
      <c r="M39" s="34"/>
      <c r="N39" s="34"/>
      <c r="O39" s="34"/>
      <c r="Q39" s="114"/>
    </row>
    <row r="40" spans="1:17" s="20" customFormat="1" ht="39">
      <c r="A40" s="15" t="s">
        <v>28</v>
      </c>
      <c r="B40" s="16" t="s">
        <v>145</v>
      </c>
      <c r="C40" s="55"/>
      <c r="D40" s="9"/>
      <c r="E40" s="133"/>
      <c r="F40" s="9"/>
      <c r="G40" s="122"/>
      <c r="H40" s="9"/>
      <c r="I40" s="31"/>
      <c r="J40" s="27"/>
      <c r="M40" s="35"/>
      <c r="N40" s="35"/>
      <c r="O40" s="35"/>
      <c r="Q40" s="114"/>
    </row>
    <row r="41" spans="1:17" s="9" customFormat="1" ht="15.75">
      <c r="A41" s="21"/>
      <c r="B41" s="16"/>
      <c r="C41" s="67"/>
      <c r="D41" s="20"/>
      <c r="E41" s="138"/>
      <c r="F41" s="20"/>
      <c r="G41" s="126"/>
      <c r="H41" s="20"/>
      <c r="I41" s="30"/>
      <c r="J41" s="26"/>
      <c r="M41" s="34"/>
      <c r="N41" s="34"/>
      <c r="O41" s="34"/>
      <c r="Q41" s="115"/>
    </row>
    <row r="42" spans="1:17" s="9" customFormat="1" ht="15.75">
      <c r="A42" s="10"/>
      <c r="B42" s="61" t="s">
        <v>22</v>
      </c>
      <c r="C42" s="283">
        <v>82</v>
      </c>
      <c r="D42" s="62"/>
      <c r="E42" s="305"/>
      <c r="F42" s="100"/>
      <c r="G42" s="282"/>
      <c r="H42" s="100"/>
      <c r="I42" s="30"/>
      <c r="J42" s="26"/>
      <c r="M42" s="34"/>
      <c r="N42" s="34"/>
      <c r="O42" s="34"/>
      <c r="Q42" s="105"/>
    </row>
    <row r="43" spans="1:17" s="9" customFormat="1" ht="15.75">
      <c r="A43" s="10"/>
      <c r="B43" s="17"/>
      <c r="C43" s="55"/>
      <c r="E43" s="306"/>
      <c r="G43" s="122"/>
      <c r="I43" s="30"/>
      <c r="J43" s="26"/>
      <c r="M43" s="34"/>
      <c r="N43" s="34"/>
      <c r="O43" s="34"/>
      <c r="Q43" s="114"/>
    </row>
    <row r="44" spans="1:17" s="22" customFormat="1" ht="76.5">
      <c r="A44" s="15" t="s">
        <v>30</v>
      </c>
      <c r="B44" s="164" t="s">
        <v>146</v>
      </c>
      <c r="C44" s="55"/>
      <c r="D44" s="9"/>
      <c r="E44" s="306"/>
      <c r="F44" s="9"/>
      <c r="G44" s="122"/>
      <c r="H44" s="9"/>
      <c r="I44" s="32"/>
      <c r="J44" s="28"/>
      <c r="K44" s="61"/>
      <c r="M44" s="36"/>
      <c r="N44" s="36"/>
      <c r="O44" s="36"/>
      <c r="Q44" s="114"/>
    </row>
    <row r="45" spans="1:17" s="9" customFormat="1" ht="15.75">
      <c r="A45" s="23"/>
      <c r="B45" s="61"/>
      <c r="C45" s="68"/>
      <c r="D45" s="22"/>
      <c r="E45" s="306"/>
      <c r="F45" s="22"/>
      <c r="G45" s="127"/>
      <c r="H45" s="22"/>
      <c r="I45" s="30"/>
      <c r="J45" s="26"/>
      <c r="M45" s="34"/>
      <c r="N45" s="34"/>
      <c r="O45" s="34"/>
      <c r="Q45" s="116"/>
    </row>
    <row r="46" spans="1:17" s="9" customFormat="1" ht="15.75">
      <c r="A46" s="10"/>
      <c r="B46" s="61" t="s">
        <v>55</v>
      </c>
      <c r="C46" s="283">
        <v>1</v>
      </c>
      <c r="D46" s="62"/>
      <c r="E46" s="307"/>
      <c r="F46" s="100"/>
      <c r="G46" s="282"/>
      <c r="H46" s="100"/>
      <c r="I46" s="30"/>
      <c r="J46" s="26"/>
      <c r="M46" s="34"/>
      <c r="N46" s="34"/>
      <c r="O46" s="34"/>
      <c r="Q46" s="105"/>
    </row>
    <row r="47" spans="1:17" s="9" customFormat="1" ht="15.75">
      <c r="A47" s="10"/>
      <c r="B47" s="61"/>
      <c r="C47" s="62"/>
      <c r="D47" s="62"/>
      <c r="E47" s="306"/>
      <c r="F47" s="62"/>
      <c r="G47" s="124"/>
      <c r="H47" s="62"/>
      <c r="I47" s="30"/>
      <c r="J47" s="26"/>
      <c r="M47" s="34"/>
      <c r="N47" s="34"/>
      <c r="O47" s="34"/>
      <c r="Q47" s="105"/>
    </row>
    <row r="48" spans="1:17" s="22" customFormat="1" ht="57" customHeight="1">
      <c r="A48" s="15" t="s">
        <v>31</v>
      </c>
      <c r="B48" s="61" t="s">
        <v>66</v>
      </c>
      <c r="C48" s="55"/>
      <c r="D48" s="9"/>
      <c r="E48" s="312"/>
      <c r="F48" s="9"/>
      <c r="G48" s="122"/>
      <c r="H48" s="9"/>
      <c r="I48" s="32"/>
      <c r="J48" s="28"/>
      <c r="M48" s="36"/>
      <c r="N48" s="36"/>
      <c r="O48" s="36"/>
      <c r="Q48" s="114"/>
    </row>
    <row r="49" spans="1:17" s="9" customFormat="1" ht="15.75">
      <c r="A49" s="23"/>
      <c r="B49" s="61"/>
      <c r="C49" s="68"/>
      <c r="D49" s="22"/>
      <c r="E49" s="327"/>
      <c r="F49" s="22"/>
      <c r="G49" s="127"/>
      <c r="H49" s="22"/>
      <c r="I49" s="30"/>
      <c r="J49" s="26"/>
      <c r="M49" s="34"/>
      <c r="N49" s="34"/>
      <c r="O49" s="34"/>
      <c r="Q49" s="116"/>
    </row>
    <row r="50" spans="1:17" s="9" customFormat="1" ht="15.75">
      <c r="A50" s="10"/>
      <c r="B50" s="61" t="s">
        <v>23</v>
      </c>
      <c r="C50" s="283">
        <v>3</v>
      </c>
      <c r="D50" s="62"/>
      <c r="E50" s="307"/>
      <c r="F50" s="100"/>
      <c r="G50" s="282"/>
      <c r="H50" s="100"/>
      <c r="I50" s="30"/>
      <c r="J50" s="26"/>
      <c r="M50" s="34"/>
      <c r="N50" s="34"/>
      <c r="O50" s="34"/>
      <c r="Q50" s="105"/>
    </row>
    <row r="51" spans="1:17" s="9" customFormat="1" ht="15.75">
      <c r="A51" s="10"/>
      <c r="B51" s="61"/>
      <c r="C51" s="62"/>
      <c r="D51" s="62"/>
      <c r="E51" s="306"/>
      <c r="F51" s="62"/>
      <c r="G51" s="124"/>
      <c r="H51" s="62"/>
      <c r="I51" s="30"/>
      <c r="J51" s="26"/>
      <c r="M51" s="34"/>
      <c r="N51" s="34"/>
      <c r="O51" s="34"/>
      <c r="Q51" s="105"/>
    </row>
    <row r="52" spans="1:17" s="22" customFormat="1" ht="57.75" customHeight="1">
      <c r="A52" s="15" t="s">
        <v>56</v>
      </c>
      <c r="B52" s="61" t="s">
        <v>68</v>
      </c>
      <c r="C52" s="62"/>
      <c r="D52" s="62"/>
      <c r="E52" s="306"/>
      <c r="F52" s="62"/>
      <c r="G52" s="124"/>
      <c r="H52" s="9"/>
      <c r="I52" s="32"/>
      <c r="J52" s="28"/>
      <c r="M52" s="36"/>
      <c r="N52" s="36"/>
      <c r="O52" s="36"/>
      <c r="Q52" s="105"/>
    </row>
    <row r="53" spans="1:17" s="9" customFormat="1" ht="15.75">
      <c r="A53" s="23"/>
      <c r="B53" s="61"/>
      <c r="C53" s="69"/>
      <c r="D53" s="69"/>
      <c r="E53" s="306"/>
      <c r="F53" s="69"/>
      <c r="G53" s="128"/>
      <c r="H53" s="22"/>
      <c r="I53" s="30"/>
      <c r="J53" s="26"/>
      <c r="M53" s="34"/>
      <c r="N53" s="34"/>
      <c r="O53" s="34"/>
      <c r="Q53" s="107"/>
    </row>
    <row r="54" spans="1:17" s="9" customFormat="1" ht="15.75">
      <c r="A54" s="10"/>
      <c r="B54" s="61" t="s">
        <v>23</v>
      </c>
      <c r="C54" s="283">
        <f>INT(C42/20)+1</f>
        <v>5</v>
      </c>
      <c r="D54" s="62"/>
      <c r="E54" s="307"/>
      <c r="F54" s="100"/>
      <c r="G54" s="282"/>
      <c r="H54" s="100"/>
      <c r="I54" s="30"/>
      <c r="J54" s="26"/>
      <c r="M54" s="34"/>
      <c r="N54" s="34"/>
      <c r="O54" s="34"/>
      <c r="Q54" s="105"/>
    </row>
    <row r="55" spans="1:17" s="9" customFormat="1" ht="15.75">
      <c r="A55" s="10"/>
      <c r="B55" s="61"/>
      <c r="C55" s="62"/>
      <c r="D55" s="62"/>
      <c r="E55" s="306"/>
      <c r="F55" s="62"/>
      <c r="G55" s="124"/>
      <c r="H55" s="62"/>
      <c r="I55" s="30"/>
      <c r="J55" s="26"/>
      <c r="M55" s="34"/>
      <c r="N55" s="34"/>
      <c r="O55" s="34"/>
      <c r="Q55" s="105"/>
    </row>
    <row r="56" spans="1:17" s="9" customFormat="1" ht="38.25">
      <c r="A56" s="15" t="s">
        <v>5</v>
      </c>
      <c r="B56" s="61" t="s">
        <v>6</v>
      </c>
      <c r="C56" s="62"/>
      <c r="D56" s="62"/>
      <c r="E56" s="306"/>
      <c r="F56" s="62"/>
      <c r="G56" s="124"/>
      <c r="I56" s="30"/>
      <c r="J56" s="26"/>
      <c r="M56" s="34"/>
      <c r="N56" s="34"/>
      <c r="O56" s="34"/>
      <c r="Q56" s="105"/>
    </row>
    <row r="57" spans="1:17" s="9" customFormat="1" ht="15.75">
      <c r="A57" s="23"/>
      <c r="B57" s="61"/>
      <c r="C57" s="69"/>
      <c r="D57" s="69"/>
      <c r="E57" s="308"/>
      <c r="F57" s="69"/>
      <c r="G57" s="128"/>
      <c r="H57" s="22"/>
      <c r="I57" s="30"/>
      <c r="J57" s="26"/>
      <c r="M57" s="34"/>
      <c r="N57" s="34"/>
      <c r="O57" s="34"/>
      <c r="Q57" s="107"/>
    </row>
    <row r="58" spans="1:17" s="9" customFormat="1" ht="15.75">
      <c r="A58" s="10"/>
      <c r="B58" s="61" t="s">
        <v>29</v>
      </c>
      <c r="C58" s="283">
        <v>1</v>
      </c>
      <c r="D58" s="62"/>
      <c r="E58" s="307"/>
      <c r="F58" s="100"/>
      <c r="G58" s="282"/>
      <c r="H58" s="100"/>
      <c r="I58" s="30"/>
      <c r="J58" s="26"/>
      <c r="M58" s="34"/>
      <c r="N58" s="34"/>
      <c r="O58" s="34"/>
      <c r="Q58" s="105"/>
    </row>
    <row r="59" spans="1:17" s="9" customFormat="1" ht="15.75">
      <c r="A59" s="10"/>
      <c r="B59" s="61"/>
      <c r="C59" s="62"/>
      <c r="D59" s="62"/>
      <c r="E59" s="306"/>
      <c r="F59" s="62"/>
      <c r="G59" s="124"/>
      <c r="H59" s="62"/>
      <c r="I59" s="30"/>
      <c r="J59" s="26"/>
      <c r="M59" s="34"/>
      <c r="N59" s="34"/>
      <c r="O59" s="34"/>
      <c r="Q59" s="105"/>
    </row>
    <row r="60" spans="1:17" s="22" customFormat="1" ht="48" customHeight="1">
      <c r="A60" s="15" t="s">
        <v>75</v>
      </c>
      <c r="B60" s="61" t="s">
        <v>142</v>
      </c>
      <c r="C60" s="62"/>
      <c r="D60" s="62"/>
      <c r="E60" s="306"/>
      <c r="F60" s="62"/>
      <c r="G60" s="124"/>
      <c r="H60" s="9"/>
      <c r="I60" s="32"/>
      <c r="J60" s="28"/>
      <c r="M60" s="36"/>
      <c r="N60" s="36"/>
      <c r="O60" s="36"/>
      <c r="Q60" s="105"/>
    </row>
    <row r="61" spans="1:17" s="9" customFormat="1" ht="15.75">
      <c r="A61" s="23"/>
      <c r="B61" s="61"/>
      <c r="C61" s="69"/>
      <c r="D61" s="69"/>
      <c r="E61" s="308"/>
      <c r="F61" s="69"/>
      <c r="G61" s="128"/>
      <c r="H61" s="22"/>
      <c r="I61" s="30"/>
      <c r="J61" s="26"/>
      <c r="M61" s="34"/>
      <c r="N61" s="34"/>
      <c r="O61" s="34"/>
      <c r="Q61" s="107"/>
    </row>
    <row r="62" spans="1:17" s="9" customFormat="1" ht="15.75">
      <c r="A62" s="10"/>
      <c r="B62" s="61" t="s">
        <v>23</v>
      </c>
      <c r="C62" s="283">
        <v>1</v>
      </c>
      <c r="D62" s="62"/>
      <c r="E62" s="307"/>
      <c r="F62" s="100"/>
      <c r="G62" s="282"/>
      <c r="H62" s="100"/>
      <c r="I62" s="30"/>
      <c r="J62" s="26"/>
      <c r="M62" s="34"/>
      <c r="N62" s="34"/>
      <c r="O62" s="34"/>
      <c r="Q62" s="105"/>
    </row>
    <row r="63" spans="1:17" s="9" customFormat="1" ht="15.75">
      <c r="A63" s="10"/>
      <c r="B63" s="61"/>
      <c r="C63" s="62"/>
      <c r="D63" s="62"/>
      <c r="E63" s="306"/>
      <c r="F63" s="100"/>
      <c r="G63" s="124"/>
      <c r="H63" s="100"/>
      <c r="I63" s="30"/>
      <c r="J63" s="26"/>
      <c r="M63" s="34"/>
      <c r="N63" s="34"/>
      <c r="O63" s="34"/>
      <c r="Q63" s="105"/>
    </row>
    <row r="64" spans="1:17" s="22" customFormat="1" ht="34.5" customHeight="1">
      <c r="A64" s="15" t="s">
        <v>143</v>
      </c>
      <c r="B64" s="61" t="s">
        <v>144</v>
      </c>
      <c r="C64" s="62"/>
      <c r="D64" s="62"/>
      <c r="E64" s="306"/>
      <c r="F64" s="62"/>
      <c r="G64" s="124"/>
      <c r="H64" s="9"/>
      <c r="I64" s="32"/>
      <c r="J64" s="28"/>
      <c r="M64" s="36"/>
      <c r="N64" s="36"/>
      <c r="O64" s="36"/>
      <c r="Q64" s="105"/>
    </row>
    <row r="65" spans="1:17" s="9" customFormat="1" ht="15.75">
      <c r="A65" s="23"/>
      <c r="B65" s="61"/>
      <c r="C65" s="69"/>
      <c r="D65" s="69"/>
      <c r="E65" s="308"/>
      <c r="F65" s="69"/>
      <c r="G65" s="128"/>
      <c r="H65" s="22"/>
      <c r="I65" s="30"/>
      <c r="J65" s="26"/>
      <c r="M65" s="34"/>
      <c r="N65" s="34"/>
      <c r="O65" s="34"/>
      <c r="Q65" s="107"/>
    </row>
    <row r="66" spans="1:17" s="9" customFormat="1" ht="15.75">
      <c r="A66" s="10"/>
      <c r="B66" s="61" t="s">
        <v>71</v>
      </c>
      <c r="C66" s="283">
        <v>82</v>
      </c>
      <c r="D66" s="62"/>
      <c r="E66" s="307"/>
      <c r="F66" s="100"/>
      <c r="G66" s="282"/>
      <c r="H66" s="100"/>
      <c r="I66" s="30"/>
      <c r="J66" s="26"/>
      <c r="M66" s="34"/>
      <c r="N66" s="34"/>
      <c r="O66" s="34"/>
      <c r="Q66" s="105"/>
    </row>
    <row r="67" spans="1:17" s="9" customFormat="1" ht="15.75">
      <c r="A67" s="10"/>
      <c r="B67" s="61"/>
      <c r="C67" s="276" t="s">
        <v>176</v>
      </c>
      <c r="D67" s="272"/>
      <c r="E67" s="310" t="s">
        <v>177</v>
      </c>
      <c r="F67" s="272"/>
      <c r="G67" s="277" t="s">
        <v>170</v>
      </c>
      <c r="H67" s="62"/>
      <c r="I67" s="30"/>
      <c r="J67" s="26"/>
      <c r="M67" s="34"/>
      <c r="N67" s="34"/>
      <c r="O67" s="34"/>
      <c r="Q67" s="105"/>
    </row>
    <row r="68" spans="1:17" s="9" customFormat="1" ht="86.25" customHeight="1">
      <c r="A68" s="15" t="s">
        <v>54</v>
      </c>
      <c r="B68" s="61" t="s">
        <v>236</v>
      </c>
      <c r="C68" s="62"/>
      <c r="D68" s="62"/>
      <c r="E68" s="306"/>
      <c r="F68" s="62"/>
      <c r="G68" s="124"/>
      <c r="I68" s="30"/>
      <c r="J68" s="26"/>
      <c r="M68" s="34"/>
      <c r="N68" s="34"/>
      <c r="O68" s="34"/>
      <c r="Q68" s="105"/>
    </row>
    <row r="69" spans="1:17" s="9" customFormat="1" ht="44.25" customHeight="1">
      <c r="A69" s="10"/>
      <c r="B69" s="61" t="s">
        <v>119</v>
      </c>
      <c r="C69" s="283">
        <v>1</v>
      </c>
      <c r="D69" s="62"/>
      <c r="E69" s="307"/>
      <c r="F69" s="100"/>
      <c r="G69" s="282"/>
      <c r="H69" s="100"/>
      <c r="I69" s="30"/>
      <c r="J69" s="26"/>
      <c r="M69" s="34"/>
      <c r="N69" s="34"/>
      <c r="O69" s="34"/>
      <c r="Q69" s="105"/>
    </row>
    <row r="70" spans="1:17" s="9" customFormat="1" ht="15.75" customHeight="1">
      <c r="A70" s="10"/>
      <c r="B70" s="61"/>
      <c r="C70" s="62"/>
      <c r="D70" s="62"/>
      <c r="E70" s="306"/>
      <c r="F70" s="62"/>
      <c r="G70" s="124"/>
      <c r="I70" s="30"/>
      <c r="J70" s="26"/>
      <c r="M70" s="34"/>
      <c r="N70" s="34"/>
      <c r="O70" s="34"/>
      <c r="Q70" s="105"/>
    </row>
    <row r="71" spans="1:17" s="9" customFormat="1" ht="15.75" customHeight="1">
      <c r="A71" s="15" t="s">
        <v>61</v>
      </c>
      <c r="B71" s="90" t="s">
        <v>62</v>
      </c>
      <c r="C71" s="62"/>
      <c r="D71" s="62"/>
      <c r="E71" s="306"/>
      <c r="F71" s="62"/>
      <c r="G71" s="124"/>
      <c r="I71" s="30"/>
      <c r="J71" s="26"/>
      <c r="M71" s="34"/>
      <c r="N71" s="34"/>
      <c r="O71" s="34"/>
      <c r="Q71" s="105"/>
    </row>
    <row r="72" spans="1:17" s="9" customFormat="1" ht="15.75" customHeight="1">
      <c r="A72" s="23"/>
      <c r="B72" s="90"/>
      <c r="C72" s="69"/>
      <c r="D72" s="69"/>
      <c r="E72" s="308"/>
      <c r="F72" s="69"/>
      <c r="G72" s="128"/>
      <c r="H72" s="22"/>
      <c r="I72" s="30"/>
      <c r="J72" s="26"/>
      <c r="M72" s="34"/>
      <c r="N72" s="34"/>
      <c r="O72" s="34"/>
      <c r="Q72" s="107"/>
    </row>
    <row r="73" spans="1:17" s="9" customFormat="1" ht="15.75" customHeight="1">
      <c r="A73" s="10"/>
      <c r="B73" s="90" t="s">
        <v>41</v>
      </c>
      <c r="C73" s="283">
        <v>2.5</v>
      </c>
      <c r="D73" s="62"/>
      <c r="E73" s="307"/>
      <c r="F73" s="100"/>
      <c r="G73" s="282"/>
      <c r="H73" s="100"/>
      <c r="I73" s="30"/>
      <c r="J73" s="26"/>
      <c r="M73" s="34"/>
      <c r="N73" s="34"/>
      <c r="O73" s="34"/>
      <c r="Q73" s="105"/>
    </row>
    <row r="74" spans="1:17" s="9" customFormat="1" ht="15.75" customHeight="1">
      <c r="A74" s="10"/>
      <c r="B74" s="61"/>
      <c r="C74" s="62"/>
      <c r="D74" s="62"/>
      <c r="E74" s="306"/>
      <c r="F74" s="62"/>
      <c r="G74" s="124"/>
      <c r="H74" s="62"/>
      <c r="I74" s="30"/>
      <c r="J74" s="26"/>
      <c r="M74" s="34"/>
      <c r="N74" s="34"/>
      <c r="O74" s="34"/>
      <c r="Q74" s="105"/>
    </row>
    <row r="75" spans="1:17" s="9" customFormat="1" ht="76.5">
      <c r="A75" s="15" t="s">
        <v>73</v>
      </c>
      <c r="B75" s="61" t="s">
        <v>141</v>
      </c>
      <c r="C75" s="62"/>
      <c r="D75" s="62"/>
      <c r="E75" s="306"/>
      <c r="F75" s="62"/>
      <c r="G75" s="124"/>
      <c r="I75" s="30"/>
      <c r="J75" s="26"/>
      <c r="M75" s="34"/>
      <c r="N75" s="34"/>
      <c r="O75" s="34"/>
      <c r="Q75" s="105"/>
    </row>
    <row r="76" spans="1:17" s="9" customFormat="1" ht="15.75" customHeight="1">
      <c r="A76" s="23"/>
      <c r="B76" s="61"/>
      <c r="C76" s="69"/>
      <c r="D76" s="69"/>
      <c r="E76" s="308"/>
      <c r="F76" s="69"/>
      <c r="G76" s="128"/>
      <c r="H76" s="22"/>
      <c r="I76" s="30"/>
      <c r="J76" s="26"/>
      <c r="M76" s="34"/>
      <c r="N76" s="34"/>
      <c r="O76" s="34"/>
      <c r="Q76" s="107"/>
    </row>
    <row r="77" spans="1:17" s="9" customFormat="1" ht="15.75" customHeight="1">
      <c r="A77" s="10"/>
      <c r="B77" s="61" t="s">
        <v>23</v>
      </c>
      <c r="C77" s="283">
        <v>1</v>
      </c>
      <c r="D77" s="62"/>
      <c r="E77" s="307"/>
      <c r="F77" s="100"/>
      <c r="G77" s="282"/>
      <c r="H77" s="100"/>
      <c r="I77" s="30"/>
      <c r="J77" s="26"/>
      <c r="M77" s="34"/>
      <c r="N77" s="34"/>
      <c r="O77" s="34"/>
      <c r="Q77" s="105"/>
    </row>
    <row r="78" spans="1:17" s="9" customFormat="1" ht="15.75" customHeight="1">
      <c r="A78" s="10"/>
      <c r="B78" s="61"/>
      <c r="C78" s="62"/>
      <c r="D78" s="62"/>
      <c r="E78" s="306"/>
      <c r="F78" s="62"/>
      <c r="G78" s="124"/>
      <c r="H78" s="62"/>
      <c r="I78" s="30"/>
      <c r="J78" s="26"/>
      <c r="M78" s="34"/>
      <c r="N78" s="34"/>
      <c r="O78" s="34"/>
      <c r="Q78" s="105"/>
    </row>
    <row r="79" spans="1:17" s="9" customFormat="1" ht="33.75" customHeight="1">
      <c r="A79" s="15" t="s">
        <v>74</v>
      </c>
      <c r="B79" s="61" t="s">
        <v>10</v>
      </c>
      <c r="C79" s="62"/>
      <c r="D79" s="62"/>
      <c r="E79" s="306"/>
      <c r="F79" s="62"/>
      <c r="G79" s="124"/>
      <c r="I79" s="30"/>
      <c r="J79" s="26"/>
      <c r="M79" s="34"/>
      <c r="N79" s="34"/>
      <c r="O79" s="34"/>
      <c r="Q79" s="105"/>
    </row>
    <row r="80" spans="1:17" s="9" customFormat="1" ht="15.75" customHeight="1">
      <c r="A80" s="23"/>
      <c r="B80" s="61"/>
      <c r="C80" s="69"/>
      <c r="D80" s="69"/>
      <c r="E80" s="308"/>
      <c r="F80" s="69"/>
      <c r="G80" s="128"/>
      <c r="H80" s="22"/>
      <c r="I80" s="30"/>
      <c r="J80" s="26"/>
      <c r="M80" s="34"/>
      <c r="N80" s="34"/>
      <c r="O80" s="34"/>
      <c r="Q80" s="107"/>
    </row>
    <row r="81" spans="1:17" s="9" customFormat="1" ht="15.75" customHeight="1">
      <c r="A81" s="10"/>
      <c r="B81" s="61" t="s">
        <v>23</v>
      </c>
      <c r="C81" s="283">
        <v>1</v>
      </c>
      <c r="D81" s="62"/>
      <c r="E81" s="307"/>
      <c r="F81" s="100"/>
      <c r="G81" s="282"/>
      <c r="H81" s="100"/>
      <c r="I81" s="30"/>
      <c r="J81" s="26"/>
      <c r="M81" s="34"/>
      <c r="N81" s="34"/>
      <c r="O81" s="34"/>
      <c r="Q81" s="105"/>
    </row>
    <row r="82" spans="1:17" s="9" customFormat="1" ht="15.75" customHeight="1">
      <c r="A82" s="10"/>
      <c r="B82" s="61"/>
      <c r="C82" s="62"/>
      <c r="D82" s="62"/>
      <c r="E82" s="306"/>
      <c r="F82" s="62"/>
      <c r="G82" s="124"/>
      <c r="I82" s="30"/>
      <c r="J82" s="26"/>
      <c r="M82" s="34"/>
      <c r="N82" s="34"/>
      <c r="O82" s="34"/>
      <c r="Q82" s="105"/>
    </row>
    <row r="83" spans="1:17" s="9" customFormat="1" ht="31.5">
      <c r="A83" s="14"/>
      <c r="B83" s="70" t="s">
        <v>43</v>
      </c>
      <c r="C83" s="58"/>
      <c r="D83" s="58"/>
      <c r="E83" s="311"/>
      <c r="F83" s="58"/>
      <c r="G83" s="278"/>
      <c r="H83" s="58"/>
      <c r="I83" s="144"/>
      <c r="J83" s="26"/>
      <c r="M83" s="34"/>
      <c r="N83" s="34"/>
      <c r="O83" s="34"/>
      <c r="Q83" s="103"/>
    </row>
    <row r="84" spans="1:17" s="9" customFormat="1" ht="15.75">
      <c r="A84" s="14"/>
      <c r="B84" s="70"/>
      <c r="C84" s="58"/>
      <c r="D84" s="58"/>
      <c r="E84" s="311"/>
      <c r="F84" s="58"/>
      <c r="G84" s="123"/>
      <c r="H84" s="58"/>
      <c r="I84" s="30"/>
      <c r="J84" s="26"/>
      <c r="M84" s="34"/>
      <c r="N84" s="34"/>
      <c r="O84" s="34"/>
      <c r="Q84" s="103"/>
    </row>
    <row r="85" spans="1:17" s="9" customFormat="1" ht="15.75">
      <c r="A85" s="14" t="s">
        <v>32</v>
      </c>
      <c r="B85" s="11" t="s">
        <v>17</v>
      </c>
      <c r="C85" s="55"/>
      <c r="E85" s="312"/>
      <c r="G85" s="122"/>
      <c r="I85" s="30"/>
      <c r="J85" s="26"/>
      <c r="M85" s="34"/>
      <c r="N85" s="34"/>
      <c r="O85" s="34"/>
      <c r="Q85" s="114"/>
    </row>
    <row r="86" spans="2:8" ht="15.75">
      <c r="B86" s="61"/>
      <c r="E86" s="306"/>
      <c r="H86" s="71"/>
    </row>
    <row r="87" spans="1:10" ht="69" customHeight="1">
      <c r="A87" s="48" t="s">
        <v>34</v>
      </c>
      <c r="B87" s="61" t="s">
        <v>139</v>
      </c>
      <c r="E87" s="306"/>
      <c r="H87" s="71"/>
      <c r="J87" s="61"/>
    </row>
    <row r="88" spans="2:8" ht="15.75">
      <c r="B88" s="61"/>
      <c r="E88" s="306"/>
      <c r="H88" s="71"/>
    </row>
    <row r="89" spans="2:8" ht="15.75">
      <c r="B89" s="61" t="s">
        <v>25</v>
      </c>
      <c r="C89" s="283">
        <f>0.45/0.09</f>
        <v>5</v>
      </c>
      <c r="E89" s="307"/>
      <c r="F89" s="100"/>
      <c r="G89" s="282"/>
      <c r="H89" s="100"/>
    </row>
    <row r="90" spans="2:8" ht="15.75">
      <c r="B90" s="61"/>
      <c r="E90" s="306"/>
      <c r="H90" s="71"/>
    </row>
    <row r="91" spans="1:8" ht="65.25">
      <c r="A91" s="48" t="s">
        <v>35</v>
      </c>
      <c r="B91" s="61" t="s">
        <v>89</v>
      </c>
      <c r="E91" s="306"/>
      <c r="H91" s="71"/>
    </row>
    <row r="92" spans="2:8" ht="15.75">
      <c r="B92" s="61"/>
      <c r="E92" s="306"/>
      <c r="H92" s="71"/>
    </row>
    <row r="93" spans="2:10" ht="15.75">
      <c r="B93" s="61" t="s">
        <v>20</v>
      </c>
      <c r="C93" s="283">
        <f>C50*0.8</f>
        <v>2.4000000000000004</v>
      </c>
      <c r="E93" s="307"/>
      <c r="F93" s="100"/>
      <c r="G93" s="282"/>
      <c r="H93" s="100"/>
      <c r="J93" s="52"/>
    </row>
    <row r="94" spans="2:10" ht="15.75">
      <c r="B94" s="61"/>
      <c r="E94" s="306"/>
      <c r="H94" s="62"/>
      <c r="J94" s="52"/>
    </row>
    <row r="95" spans="2:8" ht="15.75">
      <c r="B95" s="61"/>
      <c r="C95" s="276" t="s">
        <v>176</v>
      </c>
      <c r="D95" s="272"/>
      <c r="E95" s="310" t="s">
        <v>177</v>
      </c>
      <c r="F95" s="272"/>
      <c r="G95" s="277" t="s">
        <v>170</v>
      </c>
      <c r="H95" s="71"/>
    </row>
    <row r="96" spans="1:8" ht="65.25">
      <c r="A96" s="48" t="s">
        <v>36</v>
      </c>
      <c r="B96" s="61" t="s">
        <v>90</v>
      </c>
      <c r="E96" s="306"/>
      <c r="H96" s="71"/>
    </row>
    <row r="97" spans="2:8" ht="15.75">
      <c r="B97" s="61"/>
      <c r="E97" s="306"/>
      <c r="H97" s="71"/>
    </row>
    <row r="98" spans="2:8" ht="25.5">
      <c r="B98" s="61" t="s">
        <v>147</v>
      </c>
      <c r="E98" s="306"/>
      <c r="H98" s="71"/>
    </row>
    <row r="99" spans="2:8" ht="15.75">
      <c r="B99" s="61" t="s">
        <v>20</v>
      </c>
      <c r="C99" s="283">
        <f>235.26*0.8</f>
        <v>188.208</v>
      </c>
      <c r="E99" s="305"/>
      <c r="F99" s="100"/>
      <c r="G99" s="282"/>
      <c r="H99" s="100"/>
    </row>
    <row r="100" spans="2:10" ht="15.75">
      <c r="B100" s="61"/>
      <c r="E100" s="306"/>
      <c r="H100" s="62"/>
      <c r="J100" s="52"/>
    </row>
    <row r="101" spans="2:8" ht="15.75">
      <c r="B101" s="61" t="s">
        <v>148</v>
      </c>
      <c r="E101" s="306"/>
      <c r="H101" s="71"/>
    </row>
    <row r="102" spans="2:8" ht="15.75">
      <c r="B102" s="61" t="s">
        <v>20</v>
      </c>
      <c r="C102" s="283">
        <f>235.26*0.2</f>
        <v>47.052</v>
      </c>
      <c r="E102" s="307"/>
      <c r="F102" s="100"/>
      <c r="G102" s="282"/>
      <c r="H102" s="100"/>
    </row>
    <row r="103" spans="2:8" ht="15.75">
      <c r="B103" s="61"/>
      <c r="E103" s="306"/>
      <c r="H103" s="71"/>
    </row>
    <row r="104" spans="1:8" ht="65.25">
      <c r="A104" s="48" t="s">
        <v>37</v>
      </c>
      <c r="B104" s="61" t="s">
        <v>91</v>
      </c>
      <c r="E104" s="306"/>
      <c r="H104" s="71"/>
    </row>
    <row r="105" spans="2:8" ht="15.75">
      <c r="B105" s="61"/>
      <c r="E105" s="306"/>
      <c r="H105" s="71"/>
    </row>
    <row r="106" spans="2:8" ht="25.5">
      <c r="B106" s="61" t="s">
        <v>147</v>
      </c>
      <c r="E106" s="306"/>
      <c r="H106" s="71"/>
    </row>
    <row r="107" spans="2:8" ht="15.75">
      <c r="B107" s="61" t="s">
        <v>20</v>
      </c>
      <c r="C107" s="283">
        <f>4.97*0.8</f>
        <v>3.976</v>
      </c>
      <c r="E107" s="313"/>
      <c r="F107" s="100"/>
      <c r="G107" s="282"/>
      <c r="H107" s="100"/>
    </row>
    <row r="108" spans="2:10" ht="15.75">
      <c r="B108" s="61"/>
      <c r="E108" s="306"/>
      <c r="H108" s="62"/>
      <c r="J108" s="52"/>
    </row>
    <row r="109" spans="2:8" ht="15.75">
      <c r="B109" s="61" t="s">
        <v>148</v>
      </c>
      <c r="E109" s="306"/>
      <c r="H109" s="71"/>
    </row>
    <row r="110" spans="2:8" ht="15.75">
      <c r="B110" s="61" t="s">
        <v>20</v>
      </c>
      <c r="C110" s="283">
        <f>4.97*0.2</f>
        <v>0.994</v>
      </c>
      <c r="E110" s="305"/>
      <c r="F110" s="100"/>
      <c r="G110" s="282"/>
      <c r="H110" s="100"/>
    </row>
    <row r="111" spans="1:17" s="80" customFormat="1" ht="15.75">
      <c r="A111" s="81"/>
      <c r="B111" s="82"/>
      <c r="C111" s="76"/>
      <c r="D111" s="76"/>
      <c r="E111" s="306"/>
      <c r="F111" s="76"/>
      <c r="G111" s="124"/>
      <c r="H111" s="77"/>
      <c r="Q111" s="110"/>
    </row>
    <row r="112" spans="1:17" s="74" customFormat="1" ht="38.25">
      <c r="A112" s="48" t="s">
        <v>45</v>
      </c>
      <c r="B112" s="61" t="s">
        <v>38</v>
      </c>
      <c r="C112" s="62"/>
      <c r="D112" s="62"/>
      <c r="E112" s="306"/>
      <c r="F112" s="62"/>
      <c r="G112" s="124"/>
      <c r="H112" s="71"/>
      <c r="I112" s="72"/>
      <c r="J112" s="73"/>
      <c r="M112" s="75"/>
      <c r="N112" s="75"/>
      <c r="O112" s="75"/>
      <c r="Q112" s="105"/>
    </row>
    <row r="113" spans="2:17" ht="15.75">
      <c r="B113" s="61"/>
      <c r="C113" s="69"/>
      <c r="D113" s="69"/>
      <c r="E113" s="306"/>
      <c r="F113" s="69"/>
      <c r="G113" s="128"/>
      <c r="H113" s="74"/>
      <c r="Q113" s="107"/>
    </row>
    <row r="114" spans="2:8" ht="15.75">
      <c r="B114" s="61" t="s">
        <v>25</v>
      </c>
      <c r="C114" s="283">
        <f>C42*0.75</f>
        <v>61.5</v>
      </c>
      <c r="E114" s="307"/>
      <c r="G114" s="282"/>
      <c r="H114" s="62"/>
    </row>
    <row r="115" spans="2:8" ht="15.75">
      <c r="B115" s="61"/>
      <c r="E115" s="306"/>
      <c r="H115" s="71"/>
    </row>
    <row r="116" spans="1:17" s="74" customFormat="1" ht="140.25">
      <c r="A116" s="48" t="s">
        <v>46</v>
      </c>
      <c r="B116" s="61" t="s">
        <v>92</v>
      </c>
      <c r="C116" s="62"/>
      <c r="D116" s="62"/>
      <c r="E116" s="306"/>
      <c r="F116" s="62"/>
      <c r="G116" s="124"/>
      <c r="H116" s="71"/>
      <c r="I116" s="72"/>
      <c r="J116" s="73"/>
      <c r="M116" s="75"/>
      <c r="N116" s="75"/>
      <c r="O116" s="75"/>
      <c r="Q116" s="105"/>
    </row>
    <row r="117" spans="1:17" ht="15.75">
      <c r="A117" s="83"/>
      <c r="B117" s="61"/>
      <c r="C117" s="69"/>
      <c r="D117" s="69"/>
      <c r="E117" s="306"/>
      <c r="F117" s="69"/>
      <c r="G117" s="128"/>
      <c r="H117" s="74"/>
      <c r="Q117" s="107"/>
    </row>
    <row r="118" spans="2:8" ht="15.75">
      <c r="B118" s="61" t="s">
        <v>20</v>
      </c>
      <c r="C118" s="283">
        <v>11.8</v>
      </c>
      <c r="E118" s="307"/>
      <c r="G118" s="282"/>
      <c r="H118" s="62"/>
    </row>
    <row r="119" spans="2:8" ht="15.75">
      <c r="B119" s="61"/>
      <c r="C119" s="276" t="s">
        <v>176</v>
      </c>
      <c r="D119" s="272"/>
      <c r="E119" s="310" t="s">
        <v>177</v>
      </c>
      <c r="F119" s="272"/>
      <c r="G119" s="277" t="s">
        <v>170</v>
      </c>
      <c r="H119" s="71"/>
    </row>
    <row r="120" spans="1:17" s="74" customFormat="1" ht="114.75">
      <c r="A120" s="48" t="s">
        <v>47</v>
      </c>
      <c r="B120" s="61" t="s">
        <v>138</v>
      </c>
      <c r="C120" s="62"/>
      <c r="D120" s="62"/>
      <c r="E120" s="306"/>
      <c r="F120" s="62"/>
      <c r="G120" s="124"/>
      <c r="H120" s="71"/>
      <c r="I120" s="72"/>
      <c r="J120" s="73"/>
      <c r="M120" s="75"/>
      <c r="N120" s="75"/>
      <c r="O120" s="75"/>
      <c r="Q120" s="105"/>
    </row>
    <row r="121" spans="1:17" ht="15.75">
      <c r="A121" s="83"/>
      <c r="B121" s="61"/>
      <c r="C121" s="69"/>
      <c r="D121" s="69"/>
      <c r="E121" s="306"/>
      <c r="F121" s="69"/>
      <c r="G121" s="128"/>
      <c r="H121" s="74"/>
      <c r="Q121" s="107"/>
    </row>
    <row r="122" spans="2:8" ht="15.75">
      <c r="B122" s="61" t="s">
        <v>20</v>
      </c>
      <c r="C122" s="283">
        <v>40.45</v>
      </c>
      <c r="E122" s="307"/>
      <c r="G122" s="282"/>
      <c r="H122" s="62"/>
    </row>
    <row r="123" spans="2:8" ht="15.75">
      <c r="B123" s="61"/>
      <c r="E123" s="306"/>
      <c r="H123" s="71"/>
    </row>
    <row r="124" spans="1:17" ht="96" customHeight="1">
      <c r="A124" s="89" t="s">
        <v>48</v>
      </c>
      <c r="B124" s="90" t="s">
        <v>93</v>
      </c>
      <c r="C124" s="91"/>
      <c r="D124" s="91"/>
      <c r="E124" s="306"/>
      <c r="H124" s="71"/>
      <c r="Q124" s="108"/>
    </row>
    <row r="125" spans="1:17" ht="15.75">
      <c r="A125" s="92"/>
      <c r="B125" s="90"/>
      <c r="C125" s="91"/>
      <c r="D125" s="91"/>
      <c r="E125" s="306"/>
      <c r="H125" s="71"/>
      <c r="Q125" s="108"/>
    </row>
    <row r="126" spans="1:17" ht="15.75">
      <c r="A126" s="89"/>
      <c r="B126" s="90" t="s">
        <v>20</v>
      </c>
      <c r="C126" s="285">
        <f>148.65*1</f>
        <v>148.65</v>
      </c>
      <c r="D126" s="91"/>
      <c r="E126" s="307"/>
      <c r="G126" s="282"/>
      <c r="H126" s="62"/>
      <c r="Q126" s="108"/>
    </row>
    <row r="127" spans="1:17" ht="15.75">
      <c r="A127" s="89"/>
      <c r="B127" s="90"/>
      <c r="C127" s="91"/>
      <c r="D127" s="91"/>
      <c r="E127" s="306"/>
      <c r="H127" s="71"/>
      <c r="I127" s="51"/>
      <c r="J127" s="51"/>
      <c r="M127" s="51"/>
      <c r="N127" s="51"/>
      <c r="O127" s="51"/>
      <c r="Q127" s="108"/>
    </row>
    <row r="128" spans="1:11" ht="114.75">
      <c r="A128" s="48" t="s">
        <v>50</v>
      </c>
      <c r="B128" s="61" t="s">
        <v>183</v>
      </c>
      <c r="E128" s="306"/>
      <c r="H128" s="71"/>
      <c r="K128" s="61"/>
    </row>
    <row r="129" spans="1:8" ht="15.75">
      <c r="A129" s="83"/>
      <c r="B129" s="61"/>
      <c r="E129" s="306"/>
      <c r="H129" s="71"/>
    </row>
    <row r="130" spans="2:8" ht="15.75">
      <c r="B130" s="61" t="s">
        <v>20</v>
      </c>
      <c r="C130" s="283">
        <v>34.9</v>
      </c>
      <c r="E130" s="307"/>
      <c r="G130" s="282"/>
      <c r="H130" s="62"/>
    </row>
    <row r="131" spans="2:8" ht="15.75">
      <c r="B131" s="61"/>
      <c r="C131" s="276" t="s">
        <v>176</v>
      </c>
      <c r="D131" s="272"/>
      <c r="E131" s="310" t="s">
        <v>177</v>
      </c>
      <c r="F131" s="272"/>
      <c r="G131" s="277" t="s">
        <v>170</v>
      </c>
      <c r="H131" s="71"/>
    </row>
    <row r="132" spans="1:8" ht="340.5" customHeight="1">
      <c r="A132" s="48" t="s">
        <v>51</v>
      </c>
      <c r="B132" s="19" t="s">
        <v>174</v>
      </c>
      <c r="E132" s="306"/>
      <c r="H132" s="71"/>
    </row>
    <row r="133" spans="1:8" ht="15.75">
      <c r="A133" s="83"/>
      <c r="B133" s="84"/>
      <c r="E133" s="306"/>
      <c r="H133" s="71"/>
    </row>
    <row r="134" spans="2:8" ht="15.75">
      <c r="B134" s="61" t="s">
        <v>25</v>
      </c>
      <c r="C134" s="283">
        <f>C89</f>
        <v>5</v>
      </c>
      <c r="E134" s="305"/>
      <c r="G134" s="282"/>
      <c r="H134" s="62"/>
    </row>
    <row r="135" spans="2:8" ht="15.75">
      <c r="B135" s="61"/>
      <c r="E135" s="306"/>
      <c r="H135" s="71"/>
    </row>
    <row r="136" spans="1:11" ht="25.5">
      <c r="A136" s="48" t="s">
        <v>63</v>
      </c>
      <c r="B136" s="242" t="s">
        <v>256</v>
      </c>
      <c r="E136" s="306"/>
      <c r="H136" s="71"/>
      <c r="K136" s="148"/>
    </row>
    <row r="137" spans="1:8" ht="15.75">
      <c r="A137" s="83"/>
      <c r="B137" s="84"/>
      <c r="E137" s="306"/>
      <c r="H137" s="71"/>
    </row>
    <row r="138" spans="2:8" ht="15.75">
      <c r="B138" s="61" t="s">
        <v>25</v>
      </c>
      <c r="C138" s="283">
        <f>8.88/0.05</f>
        <v>177.6</v>
      </c>
      <c r="E138" s="307"/>
      <c r="G138" s="282"/>
      <c r="H138" s="62"/>
    </row>
    <row r="139" spans="2:8" ht="15.75">
      <c r="B139" s="61"/>
      <c r="E139" s="306"/>
      <c r="H139" s="71"/>
    </row>
    <row r="140" spans="1:8" ht="116.25">
      <c r="A140" s="48" t="s">
        <v>57</v>
      </c>
      <c r="B140" s="61" t="s">
        <v>98</v>
      </c>
      <c r="E140" s="306"/>
      <c r="H140" s="71"/>
    </row>
    <row r="141" spans="2:8" ht="15.75">
      <c r="B141" s="61"/>
      <c r="E141" s="306"/>
      <c r="H141" s="71"/>
    </row>
    <row r="142" spans="2:8" ht="15.75">
      <c r="B142" s="61" t="s">
        <v>20</v>
      </c>
      <c r="C142" s="283">
        <f>(240.23)*1.3</f>
        <v>312.299</v>
      </c>
      <c r="E142" s="307"/>
      <c r="F142" s="289"/>
      <c r="G142" s="282"/>
      <c r="H142" s="62"/>
    </row>
    <row r="143" spans="2:8" ht="15.75">
      <c r="B143" s="61"/>
      <c r="E143" s="306"/>
      <c r="H143" s="71"/>
    </row>
    <row r="144" spans="2:8" ht="15.75">
      <c r="B144" s="61"/>
      <c r="C144" s="276" t="s">
        <v>176</v>
      </c>
      <c r="D144" s="272"/>
      <c r="E144" s="310" t="s">
        <v>177</v>
      </c>
      <c r="F144" s="272"/>
      <c r="G144" s="277" t="s">
        <v>170</v>
      </c>
      <c r="H144" s="71"/>
    </row>
    <row r="145" spans="1:8" ht="51">
      <c r="A145" s="48" t="s">
        <v>64</v>
      </c>
      <c r="B145" s="61" t="s">
        <v>99</v>
      </c>
      <c r="E145" s="306"/>
      <c r="H145" s="71"/>
    </row>
    <row r="146" spans="2:8" ht="15.75">
      <c r="B146" s="61"/>
      <c r="E146" s="306"/>
      <c r="H146" s="71"/>
    </row>
    <row r="147" spans="2:8" ht="15.75">
      <c r="B147" s="61" t="s">
        <v>41</v>
      </c>
      <c r="C147" s="283">
        <v>1</v>
      </c>
      <c r="E147" s="307"/>
      <c r="G147" s="282"/>
      <c r="H147" s="62"/>
    </row>
    <row r="148" spans="2:8" ht="15.75">
      <c r="B148" s="61"/>
      <c r="E148" s="306"/>
      <c r="H148" s="71"/>
    </row>
    <row r="149" spans="1:17" s="74" customFormat="1" ht="63.75">
      <c r="A149" s="48" t="s">
        <v>65</v>
      </c>
      <c r="B149" s="61" t="s">
        <v>7</v>
      </c>
      <c r="C149" s="62"/>
      <c r="D149" s="62"/>
      <c r="E149" s="306"/>
      <c r="F149" s="62"/>
      <c r="G149" s="124"/>
      <c r="H149" s="71"/>
      <c r="I149" s="72"/>
      <c r="J149" s="73"/>
      <c r="M149" s="75"/>
      <c r="N149" s="75"/>
      <c r="O149" s="75"/>
      <c r="Q149" s="105"/>
    </row>
    <row r="150" spans="2:17" ht="15.75">
      <c r="B150" s="61"/>
      <c r="C150" s="69"/>
      <c r="D150" s="69"/>
      <c r="E150" s="308"/>
      <c r="F150" s="69"/>
      <c r="G150" s="128"/>
      <c r="H150" s="74"/>
      <c r="Q150" s="107"/>
    </row>
    <row r="151" spans="2:8" ht="15.75">
      <c r="B151" s="61" t="s">
        <v>39</v>
      </c>
      <c r="E151" s="306"/>
      <c r="G151" s="282"/>
      <c r="H151" s="62"/>
    </row>
    <row r="152" spans="2:8" ht="15.75">
      <c r="B152" s="61"/>
      <c r="E152" s="306"/>
      <c r="H152" s="71"/>
    </row>
    <row r="153" spans="1:17" s="9" customFormat="1" ht="15.75">
      <c r="A153" s="48"/>
      <c r="B153" s="70" t="s">
        <v>21</v>
      </c>
      <c r="C153" s="66"/>
      <c r="D153" s="66"/>
      <c r="E153" s="314"/>
      <c r="F153" s="66"/>
      <c r="G153" s="278"/>
      <c r="H153" s="58"/>
      <c r="I153" s="30"/>
      <c r="J153" s="26"/>
      <c r="M153" s="34"/>
      <c r="N153" s="34"/>
      <c r="O153" s="34"/>
      <c r="Q153" s="106"/>
    </row>
    <row r="154" spans="1:17" ht="15.75" customHeight="1">
      <c r="A154" s="56"/>
      <c r="B154" s="11"/>
      <c r="C154" s="66"/>
      <c r="D154" s="66"/>
      <c r="E154" s="314"/>
      <c r="F154" s="66"/>
      <c r="G154" s="123"/>
      <c r="Q154" s="106"/>
    </row>
    <row r="155" spans="1:17" s="152" customFormat="1" ht="15.75">
      <c r="A155" s="154" t="s">
        <v>42</v>
      </c>
      <c r="B155" s="155" t="s">
        <v>18</v>
      </c>
      <c r="C155" s="156"/>
      <c r="D155" s="98"/>
      <c r="E155" s="315"/>
      <c r="F155" s="98"/>
      <c r="G155" s="157"/>
      <c r="H155" s="98"/>
      <c r="I155" s="158"/>
      <c r="J155" s="159"/>
      <c r="M155" s="160"/>
      <c r="N155" s="160"/>
      <c r="O155" s="160"/>
      <c r="Q155" s="161"/>
    </row>
    <row r="156" spans="1:17" ht="15.75">
      <c r="A156" s="14"/>
      <c r="B156" s="11"/>
      <c r="C156" s="55"/>
      <c r="D156" s="9"/>
      <c r="E156" s="312"/>
      <c r="F156" s="9"/>
      <c r="G156" s="122"/>
      <c r="H156" s="9"/>
      <c r="Q156" s="114"/>
    </row>
    <row r="157" spans="1:8" ht="43.5" customHeight="1">
      <c r="A157" s="48" t="s">
        <v>114</v>
      </c>
      <c r="B157" s="85" t="s">
        <v>100</v>
      </c>
      <c r="E157" s="306"/>
      <c r="H157" s="71"/>
    </row>
    <row r="158" spans="2:8" ht="15.75">
      <c r="B158" s="61"/>
      <c r="E158" s="306"/>
      <c r="H158" s="71"/>
    </row>
    <row r="159" spans="2:8" ht="15.75">
      <c r="B159" s="61" t="s">
        <v>22</v>
      </c>
      <c r="C159" s="283">
        <v>82</v>
      </c>
      <c r="E159" s="316"/>
      <c r="G159" s="282"/>
      <c r="H159" s="62"/>
    </row>
    <row r="160" spans="2:8" ht="15.75">
      <c r="B160" s="61"/>
      <c r="C160" s="147"/>
      <c r="E160" s="306"/>
      <c r="H160" s="62"/>
    </row>
    <row r="161" spans="1:8" ht="76.5">
      <c r="A161" s="48" t="s">
        <v>80</v>
      </c>
      <c r="B161" s="85" t="s">
        <v>101</v>
      </c>
      <c r="E161" s="306"/>
      <c r="H161" s="71"/>
    </row>
    <row r="162" spans="2:8" ht="15.75">
      <c r="B162" s="61"/>
      <c r="E162" s="306"/>
      <c r="H162" s="71"/>
    </row>
    <row r="163" spans="2:8" ht="15.75">
      <c r="B163" s="61" t="s">
        <v>22</v>
      </c>
      <c r="C163" s="283">
        <v>82</v>
      </c>
      <c r="E163" s="317"/>
      <c r="G163" s="282"/>
      <c r="H163" s="62"/>
    </row>
    <row r="164" spans="1:17" s="146" customFormat="1" ht="15.75">
      <c r="A164" s="48"/>
      <c r="B164" s="61"/>
      <c r="C164" s="153"/>
      <c r="D164" s="62"/>
      <c r="E164" s="318"/>
      <c r="F164" s="62"/>
      <c r="G164" s="124"/>
      <c r="H164" s="62"/>
      <c r="Q164" s="118"/>
    </row>
    <row r="165" spans="1:17" s="146" customFormat="1" ht="102">
      <c r="A165" s="48" t="s">
        <v>103</v>
      </c>
      <c r="B165" s="12" t="s">
        <v>196</v>
      </c>
      <c r="C165" s="62"/>
      <c r="D165" s="62"/>
      <c r="E165" s="306"/>
      <c r="F165" s="62"/>
      <c r="G165" s="124"/>
      <c r="H165" s="162"/>
      <c r="K165" s="12"/>
      <c r="Q165" s="105"/>
    </row>
    <row r="166" spans="1:17" s="146" customFormat="1" ht="15.75">
      <c r="A166" s="48"/>
      <c r="B166" s="12"/>
      <c r="C166" s="62"/>
      <c r="D166" s="62"/>
      <c r="E166" s="306"/>
      <c r="F166" s="62"/>
      <c r="G166" s="124"/>
      <c r="H166" s="162"/>
      <c r="K166" s="12"/>
      <c r="Q166" s="105"/>
    </row>
    <row r="167" spans="1:17" s="146" customFormat="1" ht="15.75">
      <c r="A167" s="48"/>
      <c r="B167" s="61" t="s">
        <v>123</v>
      </c>
      <c r="C167" s="286">
        <v>2</v>
      </c>
      <c r="D167" s="62"/>
      <c r="E167" s="316"/>
      <c r="F167" s="62"/>
      <c r="G167" s="282"/>
      <c r="H167" s="62"/>
      <c r="Q167" s="118"/>
    </row>
    <row r="168" spans="1:17" s="146" customFormat="1" ht="15.75">
      <c r="A168" s="48"/>
      <c r="B168" s="61" t="s">
        <v>124</v>
      </c>
      <c r="C168" s="286">
        <v>1</v>
      </c>
      <c r="D168" s="62"/>
      <c r="E168" s="316"/>
      <c r="F168" s="62"/>
      <c r="G168" s="282"/>
      <c r="H168" s="62"/>
      <c r="Q168" s="118"/>
    </row>
    <row r="169" spans="1:17" s="146" customFormat="1" ht="15.75">
      <c r="A169" s="48"/>
      <c r="B169" s="61"/>
      <c r="C169" s="153"/>
      <c r="D169" s="62"/>
      <c r="E169" s="318"/>
      <c r="F169" s="62"/>
      <c r="G169" s="124"/>
      <c r="H169" s="62"/>
      <c r="Q169" s="118"/>
    </row>
    <row r="170" spans="1:17" s="146" customFormat="1" ht="15.75">
      <c r="A170" s="48"/>
      <c r="B170" s="61"/>
      <c r="C170" s="276" t="s">
        <v>176</v>
      </c>
      <c r="D170" s="272"/>
      <c r="E170" s="310" t="s">
        <v>177</v>
      </c>
      <c r="F170" s="272"/>
      <c r="G170" s="277" t="s">
        <v>170</v>
      </c>
      <c r="H170" s="62"/>
      <c r="Q170" s="118"/>
    </row>
    <row r="171" spans="1:17" s="146" customFormat="1" ht="165.75">
      <c r="A171" s="48" t="s">
        <v>81</v>
      </c>
      <c r="B171" s="12" t="s">
        <v>195</v>
      </c>
      <c r="C171" s="62"/>
      <c r="D171" s="62"/>
      <c r="E171" s="306"/>
      <c r="F171" s="62"/>
      <c r="G171" s="124"/>
      <c r="H171" s="162"/>
      <c r="K171" s="12"/>
      <c r="Q171" s="105"/>
    </row>
    <row r="172" spans="1:17" s="146" customFormat="1" ht="15.75">
      <c r="A172" s="48"/>
      <c r="B172" s="61"/>
      <c r="C172" s="62"/>
      <c r="D172" s="62"/>
      <c r="E172" s="306"/>
      <c r="F172" s="62"/>
      <c r="G172" s="124"/>
      <c r="H172" s="162"/>
      <c r="Q172" s="105"/>
    </row>
    <row r="173" spans="1:17" s="146" customFormat="1" ht="15.75">
      <c r="A173" s="48"/>
      <c r="B173" s="61" t="s">
        <v>123</v>
      </c>
      <c r="C173" s="286">
        <f>C167</f>
        <v>2</v>
      </c>
      <c r="D173" s="62"/>
      <c r="E173" s="316"/>
      <c r="F173" s="62"/>
      <c r="G173" s="282"/>
      <c r="H173" s="62"/>
      <c r="Q173" s="118"/>
    </row>
    <row r="174" spans="1:17" s="146" customFormat="1" ht="15.75">
      <c r="A174" s="48"/>
      <c r="B174" s="61" t="s">
        <v>124</v>
      </c>
      <c r="C174" s="153">
        <f>C168</f>
        <v>1</v>
      </c>
      <c r="D174" s="62"/>
      <c r="E174" s="316"/>
      <c r="F174" s="62"/>
      <c r="G174" s="282"/>
      <c r="H174" s="62"/>
      <c r="Q174" s="118"/>
    </row>
    <row r="175" spans="1:17" s="7" customFormat="1" ht="15.75">
      <c r="A175" s="8"/>
      <c r="B175" s="12"/>
      <c r="C175" s="6"/>
      <c r="D175" s="5"/>
      <c r="E175" s="306"/>
      <c r="F175" s="5"/>
      <c r="G175" s="129"/>
      <c r="H175" s="5"/>
      <c r="Q175" s="112"/>
    </row>
    <row r="176" spans="1:17" s="7" customFormat="1" ht="210" customHeight="1">
      <c r="A176" s="8" t="s">
        <v>111</v>
      </c>
      <c r="B176" s="163" t="s">
        <v>173</v>
      </c>
      <c r="C176" s="5"/>
      <c r="D176" s="5"/>
      <c r="E176" s="306"/>
      <c r="F176" s="5"/>
      <c r="G176" s="129"/>
      <c r="H176" s="18"/>
      <c r="K176" s="12"/>
      <c r="Q176" s="112"/>
    </row>
    <row r="177" spans="1:17" s="7" customFormat="1" ht="15.75">
      <c r="A177" s="8"/>
      <c r="B177" s="12"/>
      <c r="C177" s="5"/>
      <c r="D177" s="5"/>
      <c r="E177" s="306"/>
      <c r="F177" s="5"/>
      <c r="G177" s="129"/>
      <c r="H177" s="18"/>
      <c r="Q177" s="112"/>
    </row>
    <row r="178" spans="1:17" s="7" customFormat="1" ht="15.75">
      <c r="A178" s="8"/>
      <c r="B178" s="12" t="s">
        <v>23</v>
      </c>
      <c r="C178" s="287">
        <v>3</v>
      </c>
      <c r="D178" s="5"/>
      <c r="E178" s="307"/>
      <c r="F178" s="5"/>
      <c r="G178" s="288"/>
      <c r="H178" s="5"/>
      <c r="J178" s="149"/>
      <c r="Q178" s="112"/>
    </row>
    <row r="179" spans="2:15" ht="15.75">
      <c r="B179" s="61"/>
      <c r="E179" s="306"/>
      <c r="H179" s="71"/>
      <c r="I179" s="51"/>
      <c r="J179" s="51"/>
      <c r="M179" s="51"/>
      <c r="N179" s="51"/>
      <c r="O179" s="51"/>
    </row>
    <row r="180" spans="1:8" ht="40.5" customHeight="1">
      <c r="A180" s="48" t="s">
        <v>1</v>
      </c>
      <c r="B180" s="61" t="s">
        <v>106</v>
      </c>
      <c r="E180" s="306"/>
      <c r="H180" s="71"/>
    </row>
    <row r="181" spans="2:8" ht="15.75">
      <c r="B181" s="61"/>
      <c r="E181" s="306"/>
      <c r="H181" s="71"/>
    </row>
    <row r="182" spans="2:17" ht="15.75">
      <c r="B182" s="61" t="s">
        <v>23</v>
      </c>
      <c r="C182" s="283">
        <v>3</v>
      </c>
      <c r="E182" s="307"/>
      <c r="G182" s="282"/>
      <c r="H182" s="62"/>
      <c r="Q182" s="118"/>
    </row>
    <row r="183" spans="2:17" ht="15.75">
      <c r="B183" s="61"/>
      <c r="E183" s="306"/>
      <c r="H183" s="62"/>
      <c r="Q183" s="118"/>
    </row>
    <row r="184" spans="1:8" ht="30.75" customHeight="1">
      <c r="A184" s="48" t="s">
        <v>107</v>
      </c>
      <c r="B184" s="61" t="s">
        <v>105</v>
      </c>
      <c r="E184" s="306"/>
      <c r="H184" s="71"/>
    </row>
    <row r="185" spans="2:8" ht="15.75">
      <c r="B185" s="61"/>
      <c r="E185" s="306"/>
      <c r="H185" s="58"/>
    </row>
    <row r="186" spans="2:8" ht="15.75">
      <c r="B186" s="61" t="s">
        <v>22</v>
      </c>
      <c r="C186" s="283">
        <v>82</v>
      </c>
      <c r="E186" s="305"/>
      <c r="G186" s="282"/>
      <c r="H186" s="62"/>
    </row>
    <row r="187" spans="2:17" ht="15.75">
      <c r="B187" s="61"/>
      <c r="E187" s="306"/>
      <c r="H187" s="62"/>
      <c r="Q187" s="118"/>
    </row>
    <row r="188" spans="1:8" ht="42.75" customHeight="1">
      <c r="A188" s="48" t="s">
        <v>2</v>
      </c>
      <c r="B188" s="61" t="s">
        <v>104</v>
      </c>
      <c r="E188" s="306"/>
      <c r="H188" s="71"/>
    </row>
    <row r="189" spans="2:8" ht="15.75">
      <c r="B189" s="61"/>
      <c r="E189" s="306"/>
      <c r="H189" s="58"/>
    </row>
    <row r="190" spans="2:8" ht="15.75">
      <c r="B190" s="61" t="s">
        <v>22</v>
      </c>
      <c r="C190" s="283">
        <v>82</v>
      </c>
      <c r="E190" s="305"/>
      <c r="G190" s="282"/>
      <c r="H190" s="62"/>
    </row>
    <row r="191" spans="2:8" ht="15.75">
      <c r="B191" s="61"/>
      <c r="C191" s="276" t="s">
        <v>176</v>
      </c>
      <c r="D191" s="272"/>
      <c r="E191" s="310" t="s">
        <v>177</v>
      </c>
      <c r="F191" s="272"/>
      <c r="G191" s="277" t="s">
        <v>170</v>
      </c>
      <c r="H191" s="62"/>
    </row>
    <row r="192" spans="1:8" ht="22.5" customHeight="1">
      <c r="A192" s="48" t="s">
        <v>112</v>
      </c>
      <c r="B192" s="61" t="s">
        <v>108</v>
      </c>
      <c r="E192" s="306"/>
      <c r="H192" s="71"/>
    </row>
    <row r="193" spans="2:8" ht="15.75">
      <c r="B193" s="61"/>
      <c r="E193" s="306"/>
      <c r="H193" s="58"/>
    </row>
    <row r="194" spans="2:8" ht="15.75">
      <c r="B194" s="61" t="s">
        <v>22</v>
      </c>
      <c r="C194" s="283">
        <v>82</v>
      </c>
      <c r="E194" s="305"/>
      <c r="G194" s="282"/>
      <c r="H194" s="62"/>
    </row>
    <row r="195" spans="2:8" ht="15.75">
      <c r="B195" s="61"/>
      <c r="E195" s="306"/>
      <c r="H195" s="71"/>
    </row>
    <row r="196" spans="1:17" s="74" customFormat="1" ht="63.75">
      <c r="A196" s="48" t="s">
        <v>113</v>
      </c>
      <c r="B196" s="61" t="s">
        <v>9</v>
      </c>
      <c r="C196" s="62"/>
      <c r="D196" s="62"/>
      <c r="E196" s="306"/>
      <c r="F196" s="62"/>
      <c r="G196" s="124"/>
      <c r="H196" s="71"/>
      <c r="I196" s="72"/>
      <c r="J196" s="73"/>
      <c r="M196" s="75"/>
      <c r="N196" s="75"/>
      <c r="O196" s="75"/>
      <c r="Q196" s="105"/>
    </row>
    <row r="197" spans="2:17" ht="15.75">
      <c r="B197" s="61"/>
      <c r="C197" s="69"/>
      <c r="D197" s="69"/>
      <c r="E197" s="308"/>
      <c r="F197" s="69"/>
      <c r="G197" s="128"/>
      <c r="H197" s="74"/>
      <c r="Q197" s="107"/>
    </row>
    <row r="198" spans="2:11" ht="15.75">
      <c r="B198" s="61" t="s">
        <v>39</v>
      </c>
      <c r="E198" s="306"/>
      <c r="G198" s="282"/>
      <c r="H198" s="62"/>
      <c r="J198" s="124"/>
      <c r="K198" s="124"/>
    </row>
    <row r="199" spans="2:8" ht="15.75">
      <c r="B199" s="61"/>
      <c r="E199" s="306"/>
      <c r="H199" s="71"/>
    </row>
    <row r="200" spans="2:17" ht="15.75">
      <c r="B200" s="57" t="s">
        <v>24</v>
      </c>
      <c r="C200" s="66"/>
      <c r="D200" s="66"/>
      <c r="E200" s="314"/>
      <c r="F200" s="66"/>
      <c r="G200" s="278"/>
      <c r="Q200" s="106"/>
    </row>
    <row r="201" spans="2:17" ht="15.75">
      <c r="B201" s="57"/>
      <c r="C201" s="66"/>
      <c r="D201" s="66"/>
      <c r="E201" s="314"/>
      <c r="F201" s="66"/>
      <c r="G201" s="123"/>
      <c r="Q201" s="106"/>
    </row>
    <row r="202" spans="1:17" ht="15.75">
      <c r="A202" s="14" t="s">
        <v>0</v>
      </c>
      <c r="B202" s="11" t="s">
        <v>40</v>
      </c>
      <c r="C202" s="55"/>
      <c r="D202" s="9"/>
      <c r="E202" s="312"/>
      <c r="F202" s="9"/>
      <c r="G202" s="122"/>
      <c r="H202" s="62"/>
      <c r="Q202" s="114"/>
    </row>
    <row r="203" spans="5:8" ht="15.75">
      <c r="E203" s="306"/>
      <c r="H203" s="71"/>
    </row>
    <row r="204" spans="1:8" ht="51">
      <c r="A204" s="48" t="s">
        <v>3</v>
      </c>
      <c r="B204" s="63" t="s">
        <v>72</v>
      </c>
      <c r="E204" s="306"/>
      <c r="H204" s="71"/>
    </row>
    <row r="205" spans="5:8" ht="15.75">
      <c r="E205" s="306"/>
      <c r="H205" s="71"/>
    </row>
    <row r="206" spans="2:8" ht="15.75">
      <c r="B206" s="61" t="s">
        <v>23</v>
      </c>
      <c r="C206" s="283">
        <v>3</v>
      </c>
      <c r="E206" s="305"/>
      <c r="G206" s="282"/>
      <c r="H206" s="62"/>
    </row>
    <row r="207" ht="15.75">
      <c r="H207" s="71"/>
    </row>
    <row r="208" spans="1:17" ht="15.75">
      <c r="A208" s="56"/>
      <c r="B208" s="11" t="s">
        <v>44</v>
      </c>
      <c r="C208" s="66"/>
      <c r="D208" s="66"/>
      <c r="E208" s="137"/>
      <c r="F208" s="66"/>
      <c r="G208" s="278"/>
      <c r="Q208" s="106"/>
    </row>
    <row r="209" ht="15.75">
      <c r="H209" s="71"/>
    </row>
    <row r="210" ht="15.75">
      <c r="H210" s="71"/>
    </row>
  </sheetData>
  <sheetProtection selectLockedCells="1"/>
  <mergeCells count="2">
    <mergeCell ref="E23:G23"/>
    <mergeCell ref="E24:G24"/>
  </mergeCells>
  <conditionalFormatting sqref="C198:G200 C42:G66 C69:G93 C99:G118 G14:G18 C147:G167 C132:G143 C122:G130 C173:G190 C192:G194">
    <cfRule type="cellIs" priority="4" dxfId="35" operator="greaterThan" stopIfTrue="1">
      <formula>0</formula>
    </cfRule>
  </conditionalFormatting>
  <printOptions/>
  <pageMargins left="1.1811023622047245" right="0.15748031496062992" top="0.5905511811023623" bottom="0.5905511811023623" header="0.3937007874015748" footer="0.3937007874015748"/>
  <pageSetup firstPageNumber="1" useFirstPageNumber="1" horizontalDpi="600" verticalDpi="600" orientation="portrait" paperSize="9" r:id="rId1"/>
  <headerFooter alignWithMargins="0">
    <oddHeader>&amp;R&amp;"Arial,Navadno"&amp;9KANAL PV8</oddHeader>
    <oddFooter>&amp;C&amp;"Arial,Navadno"&amp;10&amp;P</oddFooter>
  </headerFooter>
  <rowBreaks count="8" manualBreakCount="8">
    <brk id="34" max="6" man="1"/>
    <brk id="66" max="6" man="1"/>
    <brk id="94" max="6" man="1"/>
    <brk id="118" max="6" man="1"/>
    <brk id="130" max="6" man="1"/>
    <brk id="143" max="6" man="1"/>
    <brk id="169" max="6" man="1"/>
    <brk id="190" max="6" man="1"/>
  </rowBreaks>
</worksheet>
</file>

<file path=xl/worksheets/sheet21.xml><?xml version="1.0" encoding="utf-8"?>
<worksheet xmlns="http://schemas.openxmlformats.org/spreadsheetml/2006/main" xmlns:r="http://schemas.openxmlformats.org/officeDocument/2006/relationships">
  <dimension ref="A1:Q227"/>
  <sheetViews>
    <sheetView view="pageBreakPreview" zoomScale="60" zoomScalePageLayoutView="0" workbookViewId="0" topLeftCell="A19">
      <selection activeCell="E41" sqref="E41:E219"/>
    </sheetView>
  </sheetViews>
  <sheetFormatPr defaultColWidth="8.69921875" defaultRowHeight="15.75"/>
  <cols>
    <col min="1" max="1" width="6.59765625" style="48" customWidth="1"/>
    <col min="2" max="2" width="27.3984375" style="63" customWidth="1"/>
    <col min="3" max="3" width="7.3984375" style="62" customWidth="1"/>
    <col min="4" max="4" width="1.203125" style="62" customWidth="1"/>
    <col min="5" max="5" width="11.19921875" style="136" customWidth="1"/>
    <col min="6" max="6" width="3.3984375" style="62" customWidth="1"/>
    <col min="7" max="7" width="14" style="124" customWidth="1"/>
    <col min="8" max="8" width="3.69921875" style="51" customWidth="1"/>
    <col min="9" max="9" width="14.796875" style="52" customWidth="1"/>
    <col min="10" max="10" width="8.69921875" style="53" customWidth="1"/>
    <col min="11" max="11" width="25.59765625" style="51" customWidth="1"/>
    <col min="12" max="12" width="15.59765625" style="51" customWidth="1"/>
    <col min="13" max="15" width="8.69921875" style="54" customWidth="1"/>
    <col min="16" max="16" width="8.69921875" style="51" customWidth="1"/>
    <col min="17" max="17" width="11.19921875" style="105" customWidth="1"/>
    <col min="18" max="16384" width="8.69921875" style="51" customWidth="1"/>
  </cols>
  <sheetData>
    <row r="1" spans="1:17" s="97" customFormat="1" ht="15.75" customHeight="1">
      <c r="A1" s="39"/>
      <c r="B1" s="40" t="s">
        <v>11</v>
      </c>
      <c r="C1" s="1" t="s">
        <v>129</v>
      </c>
      <c r="D1" s="38"/>
      <c r="E1" s="38"/>
      <c r="F1" s="2"/>
      <c r="G1" s="119"/>
      <c r="H1" s="96"/>
      <c r="Q1" s="113"/>
    </row>
    <row r="2" spans="1:17" s="97" customFormat="1" ht="15.75" customHeight="1">
      <c r="A2" s="39"/>
      <c r="B2" s="40"/>
      <c r="C2" s="1" t="s">
        <v>130</v>
      </c>
      <c r="D2" s="38"/>
      <c r="E2" s="38"/>
      <c r="F2" s="2"/>
      <c r="G2" s="119"/>
      <c r="H2" s="96"/>
      <c r="Q2" s="113"/>
    </row>
    <row r="3" spans="1:17" s="97" customFormat="1" ht="15.75" customHeight="1">
      <c r="A3" s="39"/>
      <c r="B3" s="40" t="s">
        <v>8</v>
      </c>
      <c r="C3" s="45" t="s">
        <v>237</v>
      </c>
      <c r="D3" s="38"/>
      <c r="E3" s="130"/>
      <c r="F3" s="2"/>
      <c r="G3" s="119"/>
      <c r="H3" s="96"/>
      <c r="Q3" s="113"/>
    </row>
    <row r="4" spans="1:17" s="97" customFormat="1" ht="15.75">
      <c r="A4" s="39"/>
      <c r="B4" s="40" t="s">
        <v>12</v>
      </c>
      <c r="C4" s="45" t="s">
        <v>217</v>
      </c>
      <c r="D4" s="46"/>
      <c r="E4" s="131"/>
      <c r="F4" s="46"/>
      <c r="G4" s="120"/>
      <c r="Q4" s="101"/>
    </row>
    <row r="5" spans="1:17" s="97" customFormat="1" ht="15.75">
      <c r="A5" s="39"/>
      <c r="B5" s="40" t="s">
        <v>13</v>
      </c>
      <c r="C5" s="1" t="s">
        <v>180</v>
      </c>
      <c r="D5" s="38"/>
      <c r="E5" s="130"/>
      <c r="F5" s="2"/>
      <c r="G5" s="120"/>
      <c r="Q5" s="113"/>
    </row>
    <row r="6" spans="1:17" s="43" customFormat="1" ht="15.75">
      <c r="A6" s="39"/>
      <c r="B6" s="40"/>
      <c r="C6" s="47" t="s">
        <v>181</v>
      </c>
      <c r="D6" s="46"/>
      <c r="E6" s="131"/>
      <c r="F6" s="46"/>
      <c r="G6" s="120"/>
      <c r="I6" s="41"/>
      <c r="J6" s="42"/>
      <c r="M6" s="44"/>
      <c r="N6" s="44"/>
      <c r="O6" s="44"/>
      <c r="Q6" s="101"/>
    </row>
    <row r="7" spans="1:17" s="43" customFormat="1" ht="15.75">
      <c r="A7" s="39"/>
      <c r="B7" s="40"/>
      <c r="C7" s="47"/>
      <c r="D7" s="46"/>
      <c r="E7" s="131"/>
      <c r="F7" s="46"/>
      <c r="G7" s="120"/>
      <c r="I7" s="41"/>
      <c r="J7" s="42"/>
      <c r="M7" s="44"/>
      <c r="N7" s="44"/>
      <c r="O7" s="44"/>
      <c r="Q7" s="101"/>
    </row>
    <row r="9" spans="1:17" ht="18">
      <c r="A9" s="48" t="s">
        <v>14</v>
      </c>
      <c r="B9" s="49" t="s">
        <v>52</v>
      </c>
      <c r="C9" s="50"/>
      <c r="D9" s="50"/>
      <c r="E9" s="132"/>
      <c r="F9" s="50"/>
      <c r="G9" s="121"/>
      <c r="Q9" s="102"/>
    </row>
    <row r="10" spans="2:17" ht="15.75">
      <c r="B10" s="50"/>
      <c r="C10" s="50"/>
      <c r="D10" s="50"/>
      <c r="E10" s="132"/>
      <c r="F10" s="50"/>
      <c r="G10" s="121"/>
      <c r="Q10" s="102"/>
    </row>
    <row r="12" spans="1:17" s="9" customFormat="1" ht="15.75">
      <c r="A12" s="10" t="s">
        <v>15</v>
      </c>
      <c r="B12" s="11" t="s">
        <v>16</v>
      </c>
      <c r="C12" s="55"/>
      <c r="E12" s="133"/>
      <c r="G12" s="122"/>
      <c r="I12" s="30"/>
      <c r="J12" s="26"/>
      <c r="M12" s="34"/>
      <c r="N12" s="34"/>
      <c r="O12" s="34"/>
      <c r="Q12" s="114"/>
    </row>
    <row r="13" spans="1:17" s="9" customFormat="1" ht="15.75">
      <c r="A13" s="10"/>
      <c r="B13" s="11"/>
      <c r="C13" s="55"/>
      <c r="E13" s="133"/>
      <c r="G13" s="122"/>
      <c r="I13" s="30"/>
      <c r="J13" s="26"/>
      <c r="M13" s="34"/>
      <c r="N13" s="34"/>
      <c r="O13" s="34"/>
      <c r="Q13" s="114"/>
    </row>
    <row r="14" spans="1:17" s="9" customFormat="1" ht="15.75">
      <c r="A14" s="56" t="s">
        <v>27</v>
      </c>
      <c r="B14" s="57" t="s">
        <v>26</v>
      </c>
      <c r="C14" s="58"/>
      <c r="D14" s="58"/>
      <c r="E14" s="134"/>
      <c r="F14" s="58"/>
      <c r="G14" s="278"/>
      <c r="H14" s="99"/>
      <c r="I14" s="30"/>
      <c r="J14" s="26"/>
      <c r="K14" s="145"/>
      <c r="M14" s="34"/>
      <c r="N14" s="34"/>
      <c r="O14" s="34"/>
      <c r="Q14" s="103"/>
    </row>
    <row r="15" spans="1:17" ht="15.75">
      <c r="A15" s="56" t="s">
        <v>32</v>
      </c>
      <c r="B15" s="57" t="s">
        <v>17</v>
      </c>
      <c r="C15" s="58"/>
      <c r="D15" s="58"/>
      <c r="E15" s="134"/>
      <c r="F15" s="58"/>
      <c r="G15" s="278"/>
      <c r="H15" s="99"/>
      <c r="K15" s="142"/>
      <c r="Q15" s="103"/>
    </row>
    <row r="16" spans="1:17" ht="15.75">
      <c r="A16" s="56" t="s">
        <v>42</v>
      </c>
      <c r="B16" s="57" t="s">
        <v>18</v>
      </c>
      <c r="C16" s="58"/>
      <c r="D16" s="58"/>
      <c r="E16" s="134"/>
      <c r="F16" s="58"/>
      <c r="G16" s="278"/>
      <c r="H16" s="99"/>
      <c r="K16" s="142"/>
      <c r="Q16" s="103"/>
    </row>
    <row r="17" spans="1:17" ht="15.75">
      <c r="A17" s="56"/>
      <c r="B17" s="57"/>
      <c r="C17" s="58"/>
      <c r="D17" s="58"/>
      <c r="E17" s="134"/>
      <c r="F17" s="58"/>
      <c r="G17" s="123"/>
      <c r="K17" s="142"/>
      <c r="Q17" s="103"/>
    </row>
    <row r="18" spans="1:17" ht="16.5" thickBot="1">
      <c r="A18" s="56"/>
      <c r="B18" s="59" t="s">
        <v>53</v>
      </c>
      <c r="C18" s="60"/>
      <c r="D18" s="60"/>
      <c r="E18" s="135"/>
      <c r="F18" s="60"/>
      <c r="G18" s="279"/>
      <c r="H18" s="99"/>
      <c r="J18" s="297"/>
      <c r="K18" s="143"/>
      <c r="Q18" s="104"/>
    </row>
    <row r="22" spans="2:7" ht="15.75" customHeight="1">
      <c r="B22" s="151" t="s">
        <v>83</v>
      </c>
      <c r="E22" s="1249" t="s">
        <v>149</v>
      </c>
      <c r="F22" s="1249"/>
      <c r="G22" s="1249"/>
    </row>
    <row r="23" spans="2:7" ht="84.75" customHeight="1">
      <c r="B23" s="151" t="s">
        <v>86</v>
      </c>
      <c r="E23" s="1250" t="s">
        <v>251</v>
      </c>
      <c r="F23" s="1250"/>
      <c r="G23" s="1250"/>
    </row>
    <row r="24" ht="15.75">
      <c r="B24" s="151"/>
    </row>
    <row r="25" ht="15.75">
      <c r="B25" s="151" t="s">
        <v>84</v>
      </c>
    </row>
    <row r="26" ht="63.75">
      <c r="B26" s="151" t="s">
        <v>85</v>
      </c>
    </row>
    <row r="27" ht="15.75">
      <c r="B27" s="151"/>
    </row>
    <row r="28" ht="15.75">
      <c r="K28" s="63"/>
    </row>
    <row r="29" ht="15.75">
      <c r="K29" s="63"/>
    </row>
    <row r="30" ht="15.75">
      <c r="B30" s="151"/>
    </row>
    <row r="31" ht="15.75">
      <c r="B31" s="151"/>
    </row>
    <row r="33" ht="15.75">
      <c r="B33" s="63" t="s">
        <v>172</v>
      </c>
    </row>
    <row r="34" spans="1:17" s="9" customFormat="1" ht="15.75">
      <c r="A34" s="48"/>
      <c r="B34" s="63"/>
      <c r="C34" s="62"/>
      <c r="D34" s="62"/>
      <c r="E34" s="136"/>
      <c r="F34" s="62"/>
      <c r="G34" s="124"/>
      <c r="H34" s="51"/>
      <c r="I34" s="30"/>
      <c r="J34" s="26"/>
      <c r="M34" s="34"/>
      <c r="N34" s="34"/>
      <c r="O34" s="34"/>
      <c r="Q34" s="105"/>
    </row>
    <row r="35" spans="1:17" ht="15.75">
      <c r="A35" s="14" t="s">
        <v>19</v>
      </c>
      <c r="B35" s="11" t="s">
        <v>16</v>
      </c>
      <c r="C35" s="55"/>
      <c r="D35" s="9"/>
      <c r="E35" s="133"/>
      <c r="F35" s="9"/>
      <c r="G35" s="122"/>
      <c r="H35" s="9"/>
      <c r="Q35" s="114"/>
    </row>
    <row r="36" spans="1:17" s="9" customFormat="1" ht="15.75">
      <c r="A36" s="48"/>
      <c r="B36" s="65"/>
      <c r="C36" s="66"/>
      <c r="D36" s="66"/>
      <c r="E36" s="137"/>
      <c r="F36" s="66"/>
      <c r="G36" s="125"/>
      <c r="H36" s="51"/>
      <c r="I36" s="30"/>
      <c r="J36" s="26"/>
      <c r="M36" s="34"/>
      <c r="N36" s="34"/>
      <c r="O36" s="34"/>
      <c r="Q36" s="106"/>
    </row>
    <row r="37" spans="1:17" s="9" customFormat="1" ht="15.75">
      <c r="A37" s="14" t="s">
        <v>27</v>
      </c>
      <c r="B37" s="11" t="s">
        <v>26</v>
      </c>
      <c r="C37" s="55"/>
      <c r="E37" s="133"/>
      <c r="G37" s="122"/>
      <c r="I37" s="30"/>
      <c r="J37" s="26"/>
      <c r="M37" s="34"/>
      <c r="N37" s="34"/>
      <c r="O37" s="34"/>
      <c r="Q37" s="114"/>
    </row>
    <row r="38" spans="1:17" s="9" customFormat="1" ht="15.75">
      <c r="A38" s="10"/>
      <c r="B38" s="11"/>
      <c r="C38" s="276" t="s">
        <v>176</v>
      </c>
      <c r="D38" s="272"/>
      <c r="E38" s="277" t="s">
        <v>177</v>
      </c>
      <c r="F38" s="272"/>
      <c r="G38" s="277" t="s">
        <v>170</v>
      </c>
      <c r="I38" s="30"/>
      <c r="J38" s="26"/>
      <c r="M38" s="34"/>
      <c r="N38" s="34"/>
      <c r="O38" s="34"/>
      <c r="Q38" s="114"/>
    </row>
    <row r="39" spans="1:17" s="20" customFormat="1" ht="39">
      <c r="A39" s="15" t="s">
        <v>28</v>
      </c>
      <c r="B39" s="16" t="s">
        <v>145</v>
      </c>
      <c r="C39" s="55"/>
      <c r="D39" s="9"/>
      <c r="E39" s="133"/>
      <c r="F39" s="9"/>
      <c r="G39" s="122"/>
      <c r="H39" s="9"/>
      <c r="I39" s="31"/>
      <c r="J39" s="27"/>
      <c r="M39" s="35"/>
      <c r="N39" s="35"/>
      <c r="O39" s="35"/>
      <c r="Q39" s="114"/>
    </row>
    <row r="40" spans="1:17" s="9" customFormat="1" ht="15.75">
      <c r="A40" s="21"/>
      <c r="B40" s="16"/>
      <c r="C40" s="67"/>
      <c r="D40" s="20"/>
      <c r="E40" s="138"/>
      <c r="F40" s="20"/>
      <c r="G40" s="126"/>
      <c r="H40" s="20"/>
      <c r="I40" s="30"/>
      <c r="J40" s="26"/>
      <c r="M40" s="34"/>
      <c r="N40" s="34"/>
      <c r="O40" s="34"/>
      <c r="Q40" s="115"/>
    </row>
    <row r="41" spans="1:17" s="9" customFormat="1" ht="15.75">
      <c r="A41" s="10"/>
      <c r="B41" s="61" t="s">
        <v>22</v>
      </c>
      <c r="C41" s="283">
        <v>157</v>
      </c>
      <c r="D41" s="62"/>
      <c r="E41" s="305"/>
      <c r="F41" s="100"/>
      <c r="G41" s="282"/>
      <c r="H41" s="100"/>
      <c r="I41" s="30"/>
      <c r="J41" s="26"/>
      <c r="M41" s="34"/>
      <c r="N41" s="34"/>
      <c r="O41" s="34"/>
      <c r="Q41" s="105"/>
    </row>
    <row r="42" spans="1:17" s="9" customFormat="1" ht="15.75">
      <c r="A42" s="10"/>
      <c r="B42" s="17"/>
      <c r="C42" s="55"/>
      <c r="E42" s="306"/>
      <c r="G42" s="122"/>
      <c r="I42" s="30"/>
      <c r="J42" s="26"/>
      <c r="M42" s="34"/>
      <c r="N42" s="34"/>
      <c r="O42" s="34"/>
      <c r="Q42" s="114"/>
    </row>
    <row r="43" spans="1:17" s="22" customFormat="1" ht="76.5">
      <c r="A43" s="15" t="s">
        <v>30</v>
      </c>
      <c r="B43" s="164" t="s">
        <v>146</v>
      </c>
      <c r="C43" s="55"/>
      <c r="D43" s="9"/>
      <c r="E43" s="306"/>
      <c r="F43" s="9"/>
      <c r="G43" s="122"/>
      <c r="H43" s="9"/>
      <c r="I43" s="32"/>
      <c r="J43" s="28"/>
      <c r="K43" s="61"/>
      <c r="M43" s="36"/>
      <c r="N43" s="36"/>
      <c r="O43" s="36"/>
      <c r="Q43" s="114"/>
    </row>
    <row r="44" spans="1:17" s="9" customFormat="1" ht="15.75">
      <c r="A44" s="23"/>
      <c r="B44" s="61"/>
      <c r="C44" s="68"/>
      <c r="D44" s="22"/>
      <c r="E44" s="306"/>
      <c r="F44" s="22"/>
      <c r="G44" s="127"/>
      <c r="H44" s="22"/>
      <c r="I44" s="30"/>
      <c r="J44" s="26"/>
      <c r="M44" s="34"/>
      <c r="N44" s="34"/>
      <c r="O44" s="34"/>
      <c r="Q44" s="116"/>
    </row>
    <row r="45" spans="1:17" s="9" customFormat="1" ht="15.75">
      <c r="A45" s="10"/>
      <c r="B45" s="61" t="s">
        <v>55</v>
      </c>
      <c r="C45" s="283">
        <v>1</v>
      </c>
      <c r="D45" s="62"/>
      <c r="E45" s="307"/>
      <c r="F45" s="100"/>
      <c r="G45" s="282"/>
      <c r="H45" s="100"/>
      <c r="I45" s="30"/>
      <c r="J45" s="26"/>
      <c r="M45" s="34"/>
      <c r="N45" s="34"/>
      <c r="O45" s="34"/>
      <c r="Q45" s="105"/>
    </row>
    <row r="46" spans="1:17" s="9" customFormat="1" ht="15.75">
      <c r="A46" s="10"/>
      <c r="B46" s="61"/>
      <c r="C46" s="62"/>
      <c r="D46" s="62"/>
      <c r="E46" s="306"/>
      <c r="F46" s="62"/>
      <c r="G46" s="124"/>
      <c r="H46" s="62"/>
      <c r="I46" s="30"/>
      <c r="J46" s="26"/>
      <c r="M46" s="34"/>
      <c r="N46" s="34"/>
      <c r="O46" s="34"/>
      <c r="Q46" s="105"/>
    </row>
    <row r="47" spans="1:17" s="22" customFormat="1" ht="57" customHeight="1">
      <c r="A47" s="15" t="s">
        <v>31</v>
      </c>
      <c r="B47" s="61" t="s">
        <v>66</v>
      </c>
      <c r="C47" s="55"/>
      <c r="D47" s="9"/>
      <c r="E47" s="312"/>
      <c r="F47" s="9"/>
      <c r="G47" s="122"/>
      <c r="H47" s="9"/>
      <c r="I47" s="32"/>
      <c r="J47" s="28"/>
      <c r="M47" s="36"/>
      <c r="N47" s="36"/>
      <c r="O47" s="36"/>
      <c r="Q47" s="114"/>
    </row>
    <row r="48" spans="1:17" s="9" customFormat="1" ht="15.75">
      <c r="A48" s="23"/>
      <c r="B48" s="61"/>
      <c r="C48" s="68"/>
      <c r="D48" s="22"/>
      <c r="E48" s="327"/>
      <c r="F48" s="22"/>
      <c r="G48" s="127"/>
      <c r="H48" s="22"/>
      <c r="I48" s="30"/>
      <c r="J48" s="26"/>
      <c r="M48" s="34"/>
      <c r="N48" s="34"/>
      <c r="O48" s="34"/>
      <c r="Q48" s="116"/>
    </row>
    <row r="49" spans="1:17" s="9" customFormat="1" ht="15.75">
      <c r="A49" s="10"/>
      <c r="B49" s="61" t="s">
        <v>23</v>
      </c>
      <c r="C49" s="283">
        <v>3</v>
      </c>
      <c r="D49" s="62"/>
      <c r="E49" s="307"/>
      <c r="F49" s="100"/>
      <c r="G49" s="282"/>
      <c r="H49" s="100"/>
      <c r="I49" s="30"/>
      <c r="J49" s="26"/>
      <c r="M49" s="34"/>
      <c r="N49" s="34"/>
      <c r="O49" s="34"/>
      <c r="Q49" s="105"/>
    </row>
    <row r="50" spans="1:17" s="9" customFormat="1" ht="15.75">
      <c r="A50" s="10"/>
      <c r="B50" s="61"/>
      <c r="C50" s="62"/>
      <c r="D50" s="62"/>
      <c r="E50" s="306"/>
      <c r="F50" s="62"/>
      <c r="G50" s="124"/>
      <c r="H50" s="62"/>
      <c r="I50" s="30"/>
      <c r="J50" s="26"/>
      <c r="M50" s="34"/>
      <c r="N50" s="34"/>
      <c r="O50" s="34"/>
      <c r="Q50" s="105"/>
    </row>
    <row r="51" spans="1:17" s="22" customFormat="1" ht="57.75" customHeight="1">
      <c r="A51" s="15" t="s">
        <v>56</v>
      </c>
      <c r="B51" s="61" t="s">
        <v>68</v>
      </c>
      <c r="C51" s="62"/>
      <c r="D51" s="62"/>
      <c r="E51" s="306"/>
      <c r="F51" s="62"/>
      <c r="G51" s="124"/>
      <c r="H51" s="9"/>
      <c r="I51" s="32"/>
      <c r="J51" s="28"/>
      <c r="M51" s="36"/>
      <c r="N51" s="36"/>
      <c r="O51" s="36"/>
      <c r="Q51" s="105"/>
    </row>
    <row r="52" spans="1:17" s="9" customFormat="1" ht="15.75">
      <c r="A52" s="23"/>
      <c r="B52" s="61"/>
      <c r="C52" s="69"/>
      <c r="D52" s="69"/>
      <c r="E52" s="306"/>
      <c r="F52" s="69"/>
      <c r="G52" s="128"/>
      <c r="H52" s="22"/>
      <c r="I52" s="30"/>
      <c r="J52" s="26"/>
      <c r="M52" s="34"/>
      <c r="N52" s="34"/>
      <c r="O52" s="34"/>
      <c r="Q52" s="107"/>
    </row>
    <row r="53" spans="1:17" s="9" customFormat="1" ht="15.75">
      <c r="A53" s="10"/>
      <c r="B53" s="61" t="s">
        <v>23</v>
      </c>
      <c r="C53" s="283">
        <f>INT(C41/20)+1</f>
        <v>8</v>
      </c>
      <c r="D53" s="62"/>
      <c r="E53" s="307"/>
      <c r="F53" s="100"/>
      <c r="G53" s="282"/>
      <c r="H53" s="100"/>
      <c r="I53" s="30"/>
      <c r="J53" s="26"/>
      <c r="M53" s="34"/>
      <c r="N53" s="34"/>
      <c r="O53" s="34"/>
      <c r="Q53" s="105"/>
    </row>
    <row r="54" spans="1:17" s="9" customFormat="1" ht="15.75">
      <c r="A54" s="10"/>
      <c r="B54" s="61"/>
      <c r="C54" s="62"/>
      <c r="D54" s="62"/>
      <c r="E54" s="306"/>
      <c r="F54" s="62"/>
      <c r="G54" s="124"/>
      <c r="H54" s="62"/>
      <c r="I54" s="30"/>
      <c r="J54" s="26"/>
      <c r="M54" s="34"/>
      <c r="N54" s="34"/>
      <c r="O54" s="34"/>
      <c r="Q54" s="105"/>
    </row>
    <row r="55" spans="1:17" s="9" customFormat="1" ht="38.25">
      <c r="A55" s="15" t="s">
        <v>5</v>
      </c>
      <c r="B55" s="61" t="s">
        <v>6</v>
      </c>
      <c r="C55" s="62"/>
      <c r="D55" s="62"/>
      <c r="E55" s="306"/>
      <c r="F55" s="62"/>
      <c r="G55" s="124"/>
      <c r="I55" s="30"/>
      <c r="J55" s="26"/>
      <c r="M55" s="34"/>
      <c r="N55" s="34"/>
      <c r="O55" s="34"/>
      <c r="Q55" s="105"/>
    </row>
    <row r="56" spans="1:17" s="9" customFormat="1" ht="15.75">
      <c r="A56" s="23"/>
      <c r="B56" s="61"/>
      <c r="C56" s="69"/>
      <c r="D56" s="69"/>
      <c r="E56" s="308"/>
      <c r="F56" s="69"/>
      <c r="G56" s="128"/>
      <c r="H56" s="22"/>
      <c r="I56" s="30"/>
      <c r="J56" s="26"/>
      <c r="M56" s="34"/>
      <c r="N56" s="34"/>
      <c r="O56" s="34"/>
      <c r="Q56" s="107"/>
    </row>
    <row r="57" spans="1:17" s="9" customFormat="1" ht="15.75">
      <c r="A57" s="10"/>
      <c r="B57" s="61" t="s">
        <v>29</v>
      </c>
      <c r="C57" s="283">
        <v>1</v>
      </c>
      <c r="D57" s="62"/>
      <c r="E57" s="307"/>
      <c r="F57" s="100"/>
      <c r="G57" s="282"/>
      <c r="H57" s="100"/>
      <c r="I57" s="30"/>
      <c r="J57" s="26"/>
      <c r="M57" s="34"/>
      <c r="N57" s="34"/>
      <c r="O57" s="34"/>
      <c r="Q57" s="105"/>
    </row>
    <row r="58" spans="1:17" s="9" customFormat="1" ht="15.75">
      <c r="A58" s="10"/>
      <c r="B58" s="61"/>
      <c r="C58" s="62"/>
      <c r="D58" s="62"/>
      <c r="E58" s="306"/>
      <c r="F58" s="62"/>
      <c r="G58" s="124"/>
      <c r="H58" s="62"/>
      <c r="I58" s="30"/>
      <c r="J58" s="26"/>
      <c r="M58" s="34"/>
      <c r="N58" s="34"/>
      <c r="O58" s="34"/>
      <c r="Q58" s="105"/>
    </row>
    <row r="59" spans="1:17" s="22" customFormat="1" ht="48" customHeight="1">
      <c r="A59" s="15" t="s">
        <v>75</v>
      </c>
      <c r="B59" s="61" t="s">
        <v>142</v>
      </c>
      <c r="C59" s="62"/>
      <c r="D59" s="62"/>
      <c r="E59" s="306"/>
      <c r="F59" s="62"/>
      <c r="G59" s="124"/>
      <c r="H59" s="9"/>
      <c r="I59" s="32"/>
      <c r="J59" s="28"/>
      <c r="M59" s="36"/>
      <c r="N59" s="36"/>
      <c r="O59" s="36"/>
      <c r="Q59" s="105"/>
    </row>
    <row r="60" spans="1:17" s="9" customFormat="1" ht="15.75">
      <c r="A60" s="23"/>
      <c r="B60" s="61"/>
      <c r="C60" s="69"/>
      <c r="D60" s="69"/>
      <c r="E60" s="308"/>
      <c r="F60" s="69"/>
      <c r="G60" s="128"/>
      <c r="H60" s="22"/>
      <c r="I60" s="30"/>
      <c r="J60" s="26"/>
      <c r="M60" s="34"/>
      <c r="N60" s="34"/>
      <c r="O60" s="34"/>
      <c r="Q60" s="107"/>
    </row>
    <row r="61" spans="1:17" s="9" customFormat="1" ht="15.75">
      <c r="A61" s="10"/>
      <c r="B61" s="61" t="s">
        <v>23</v>
      </c>
      <c r="C61" s="283">
        <v>1</v>
      </c>
      <c r="D61" s="62"/>
      <c r="E61" s="307"/>
      <c r="F61" s="100"/>
      <c r="G61" s="282"/>
      <c r="H61" s="100"/>
      <c r="I61" s="30"/>
      <c r="J61" s="26"/>
      <c r="M61" s="34"/>
      <c r="N61" s="34"/>
      <c r="O61" s="34"/>
      <c r="Q61" s="105"/>
    </row>
    <row r="62" spans="1:17" s="9" customFormat="1" ht="15.75">
      <c r="A62" s="10"/>
      <c r="B62" s="61"/>
      <c r="C62" s="62"/>
      <c r="D62" s="62"/>
      <c r="E62" s="306"/>
      <c r="F62" s="100"/>
      <c r="G62" s="124"/>
      <c r="H62" s="100"/>
      <c r="I62" s="30"/>
      <c r="J62" s="26"/>
      <c r="M62" s="34"/>
      <c r="N62" s="34"/>
      <c r="O62" s="34"/>
      <c r="Q62" s="105"/>
    </row>
    <row r="63" spans="1:17" s="22" customFormat="1" ht="34.5" customHeight="1">
      <c r="A63" s="15" t="s">
        <v>143</v>
      </c>
      <c r="B63" s="61" t="s">
        <v>144</v>
      </c>
      <c r="C63" s="62"/>
      <c r="D63" s="62"/>
      <c r="E63" s="306"/>
      <c r="F63" s="62"/>
      <c r="G63" s="124"/>
      <c r="H63" s="9"/>
      <c r="I63" s="32"/>
      <c r="J63" s="28"/>
      <c r="M63" s="36"/>
      <c r="N63" s="36"/>
      <c r="O63" s="36"/>
      <c r="Q63" s="105"/>
    </row>
    <row r="64" spans="1:17" s="9" customFormat="1" ht="15.75">
      <c r="A64" s="23"/>
      <c r="B64" s="61"/>
      <c r="C64" s="69"/>
      <c r="D64" s="69"/>
      <c r="E64" s="308"/>
      <c r="F64" s="69"/>
      <c r="G64" s="128"/>
      <c r="H64" s="22"/>
      <c r="I64" s="30"/>
      <c r="J64" s="26"/>
      <c r="M64" s="34"/>
      <c r="N64" s="34"/>
      <c r="O64" s="34"/>
      <c r="Q64" s="107"/>
    </row>
    <row r="65" spans="1:17" s="9" customFormat="1" ht="15.75">
      <c r="A65" s="10"/>
      <c r="B65" s="61" t="s">
        <v>71</v>
      </c>
      <c r="C65" s="283">
        <v>157</v>
      </c>
      <c r="D65" s="62"/>
      <c r="E65" s="307"/>
      <c r="F65" s="100"/>
      <c r="G65" s="282"/>
      <c r="H65" s="100"/>
      <c r="I65" s="30"/>
      <c r="J65" s="26"/>
      <c r="M65" s="34"/>
      <c r="N65" s="34"/>
      <c r="O65" s="34"/>
      <c r="Q65" s="105"/>
    </row>
    <row r="66" spans="1:17" s="9" customFormat="1" ht="15.75">
      <c r="A66" s="10"/>
      <c r="B66" s="61"/>
      <c r="C66" s="276" t="s">
        <v>176</v>
      </c>
      <c r="D66" s="272"/>
      <c r="E66" s="310" t="s">
        <v>177</v>
      </c>
      <c r="F66" s="272"/>
      <c r="G66" s="277" t="s">
        <v>170</v>
      </c>
      <c r="H66" s="62"/>
      <c r="I66" s="30"/>
      <c r="J66" s="26"/>
      <c r="M66" s="34"/>
      <c r="N66" s="34"/>
      <c r="O66" s="34"/>
      <c r="Q66" s="105"/>
    </row>
    <row r="67" spans="1:17" s="9" customFormat="1" ht="86.25" customHeight="1">
      <c r="A67" s="15" t="s">
        <v>54</v>
      </c>
      <c r="B67" s="61" t="s">
        <v>238</v>
      </c>
      <c r="C67" s="62"/>
      <c r="D67" s="62"/>
      <c r="E67" s="306"/>
      <c r="F67" s="62"/>
      <c r="G67" s="124"/>
      <c r="I67" s="30"/>
      <c r="J67" s="26"/>
      <c r="M67" s="34"/>
      <c r="N67" s="34"/>
      <c r="O67" s="34"/>
      <c r="Q67" s="105"/>
    </row>
    <row r="68" spans="1:17" s="9" customFormat="1" ht="44.25" customHeight="1">
      <c r="A68" s="10"/>
      <c r="B68" s="61" t="s">
        <v>119</v>
      </c>
      <c r="C68" s="283">
        <v>1</v>
      </c>
      <c r="D68" s="62"/>
      <c r="E68" s="307"/>
      <c r="F68" s="100"/>
      <c r="G68" s="282"/>
      <c r="H68" s="100"/>
      <c r="I68" s="30"/>
      <c r="J68" s="26"/>
      <c r="M68" s="34"/>
      <c r="N68" s="34"/>
      <c r="O68" s="34"/>
      <c r="Q68" s="105"/>
    </row>
    <row r="69" spans="1:17" s="9" customFormat="1" ht="15.75" customHeight="1">
      <c r="A69" s="10"/>
      <c r="B69" s="61"/>
      <c r="C69" s="62"/>
      <c r="D69" s="62"/>
      <c r="E69" s="306"/>
      <c r="F69" s="62"/>
      <c r="G69" s="124"/>
      <c r="I69" s="30"/>
      <c r="J69" s="26"/>
      <c r="M69" s="34"/>
      <c r="N69" s="34"/>
      <c r="O69" s="34"/>
      <c r="Q69" s="105"/>
    </row>
    <row r="70" spans="1:17" s="9" customFormat="1" ht="15.75" customHeight="1">
      <c r="A70" s="15" t="s">
        <v>61</v>
      </c>
      <c r="B70" s="90" t="s">
        <v>62</v>
      </c>
      <c r="C70" s="62"/>
      <c r="D70" s="62"/>
      <c r="E70" s="306"/>
      <c r="F70" s="62"/>
      <c r="G70" s="124"/>
      <c r="I70" s="30"/>
      <c r="J70" s="26"/>
      <c r="M70" s="34"/>
      <c r="N70" s="34"/>
      <c r="O70" s="34"/>
      <c r="Q70" s="105"/>
    </row>
    <row r="71" spans="1:17" s="9" customFormat="1" ht="15.75" customHeight="1">
      <c r="A71" s="23"/>
      <c r="B71" s="90"/>
      <c r="C71" s="69"/>
      <c r="D71" s="69"/>
      <c r="E71" s="308"/>
      <c r="F71" s="69"/>
      <c r="G71" s="128"/>
      <c r="H71" s="22"/>
      <c r="I71" s="30"/>
      <c r="J71" s="26"/>
      <c r="M71" s="34"/>
      <c r="N71" s="34"/>
      <c r="O71" s="34"/>
      <c r="Q71" s="107"/>
    </row>
    <row r="72" spans="1:17" s="9" customFormat="1" ht="15.75" customHeight="1">
      <c r="A72" s="10"/>
      <c r="B72" s="90" t="s">
        <v>41</v>
      </c>
      <c r="C72" s="283">
        <v>6.5</v>
      </c>
      <c r="D72" s="62"/>
      <c r="E72" s="307"/>
      <c r="F72" s="100"/>
      <c r="G72" s="282"/>
      <c r="H72" s="100"/>
      <c r="I72" s="30"/>
      <c r="J72" s="26"/>
      <c r="M72" s="34"/>
      <c r="N72" s="34"/>
      <c r="O72" s="34"/>
      <c r="Q72" s="105"/>
    </row>
    <row r="73" spans="1:17" s="9" customFormat="1" ht="15.75" customHeight="1">
      <c r="A73" s="10"/>
      <c r="B73" s="61"/>
      <c r="C73" s="62"/>
      <c r="D73" s="62"/>
      <c r="E73" s="306"/>
      <c r="F73" s="62"/>
      <c r="G73" s="124"/>
      <c r="H73" s="62"/>
      <c r="I73" s="30"/>
      <c r="J73" s="26"/>
      <c r="M73" s="34"/>
      <c r="N73" s="34"/>
      <c r="O73" s="34"/>
      <c r="Q73" s="105"/>
    </row>
    <row r="74" spans="1:17" s="9" customFormat="1" ht="89.25" customHeight="1">
      <c r="A74" s="15" t="s">
        <v>73</v>
      </c>
      <c r="B74" s="61" t="s">
        <v>141</v>
      </c>
      <c r="C74" s="62"/>
      <c r="D74" s="62"/>
      <c r="E74" s="306"/>
      <c r="F74" s="62"/>
      <c r="G74" s="124"/>
      <c r="I74" s="30"/>
      <c r="J74" s="26"/>
      <c r="M74" s="34"/>
      <c r="N74" s="34"/>
      <c r="O74" s="34"/>
      <c r="Q74" s="105"/>
    </row>
    <row r="75" spans="1:17" s="9" customFormat="1" ht="15.75" customHeight="1">
      <c r="A75" s="23"/>
      <c r="B75" s="61"/>
      <c r="C75" s="69"/>
      <c r="D75" s="69"/>
      <c r="E75" s="308"/>
      <c r="F75" s="69"/>
      <c r="G75" s="128"/>
      <c r="H75" s="22"/>
      <c r="I75" s="30"/>
      <c r="J75" s="26"/>
      <c r="M75" s="34"/>
      <c r="N75" s="34"/>
      <c r="O75" s="34"/>
      <c r="Q75" s="107"/>
    </row>
    <row r="76" spans="1:17" s="9" customFormat="1" ht="15.75" customHeight="1">
      <c r="A76" s="10"/>
      <c r="B76" s="61" t="s">
        <v>23</v>
      </c>
      <c r="C76" s="283">
        <v>1</v>
      </c>
      <c r="D76" s="62"/>
      <c r="E76" s="307"/>
      <c r="F76" s="100"/>
      <c r="G76" s="282"/>
      <c r="H76" s="100"/>
      <c r="I76" s="30"/>
      <c r="J76" s="26"/>
      <c r="M76" s="34"/>
      <c r="N76" s="34"/>
      <c r="O76" s="34"/>
      <c r="Q76" s="105"/>
    </row>
    <row r="77" spans="1:17" s="9" customFormat="1" ht="15.75" customHeight="1">
      <c r="A77" s="10"/>
      <c r="B77" s="61"/>
      <c r="C77" s="62"/>
      <c r="D77" s="62"/>
      <c r="E77" s="306"/>
      <c r="F77" s="62"/>
      <c r="G77" s="124"/>
      <c r="H77" s="62"/>
      <c r="I77" s="30"/>
      <c r="J77" s="26"/>
      <c r="M77" s="34"/>
      <c r="N77" s="34"/>
      <c r="O77" s="34"/>
      <c r="Q77" s="105"/>
    </row>
    <row r="78" spans="1:17" s="9" customFormat="1" ht="33.75" customHeight="1">
      <c r="A78" s="15" t="s">
        <v>74</v>
      </c>
      <c r="B78" s="61" t="s">
        <v>10</v>
      </c>
      <c r="C78" s="62"/>
      <c r="D78" s="62"/>
      <c r="E78" s="306"/>
      <c r="F78" s="62"/>
      <c r="G78" s="124"/>
      <c r="I78" s="30"/>
      <c r="J78" s="26"/>
      <c r="M78" s="34"/>
      <c r="N78" s="34"/>
      <c r="O78" s="34"/>
      <c r="Q78" s="105"/>
    </row>
    <row r="79" spans="1:17" s="9" customFormat="1" ht="15.75" customHeight="1">
      <c r="A79" s="23"/>
      <c r="B79" s="61"/>
      <c r="C79" s="69"/>
      <c r="D79" s="69"/>
      <c r="E79" s="308"/>
      <c r="F79" s="69"/>
      <c r="G79" s="128"/>
      <c r="H79" s="22"/>
      <c r="I79" s="30"/>
      <c r="J79" s="26"/>
      <c r="M79" s="34"/>
      <c r="N79" s="34"/>
      <c r="O79" s="34"/>
      <c r="Q79" s="107"/>
    </row>
    <row r="80" spans="1:17" s="9" customFormat="1" ht="15.75" customHeight="1">
      <c r="A80" s="10"/>
      <c r="B80" s="61" t="s">
        <v>23</v>
      </c>
      <c r="C80" s="283">
        <v>1</v>
      </c>
      <c r="D80" s="62"/>
      <c r="E80" s="307"/>
      <c r="F80" s="100"/>
      <c r="G80" s="282"/>
      <c r="H80" s="100"/>
      <c r="I80" s="30"/>
      <c r="J80" s="26"/>
      <c r="M80" s="34"/>
      <c r="N80" s="34"/>
      <c r="O80" s="34"/>
      <c r="Q80" s="105"/>
    </row>
    <row r="81" spans="1:17" s="9" customFormat="1" ht="15.75" customHeight="1">
      <c r="A81" s="10"/>
      <c r="B81" s="61"/>
      <c r="C81" s="62"/>
      <c r="D81" s="62"/>
      <c r="E81" s="306"/>
      <c r="F81" s="62"/>
      <c r="G81" s="124"/>
      <c r="I81" s="30"/>
      <c r="J81" s="26"/>
      <c r="M81" s="34"/>
      <c r="N81" s="34"/>
      <c r="O81" s="34"/>
      <c r="Q81" s="105"/>
    </row>
    <row r="82" spans="1:17" s="9" customFormat="1" ht="31.5">
      <c r="A82" s="14"/>
      <c r="B82" s="70" t="s">
        <v>43</v>
      </c>
      <c r="C82" s="58"/>
      <c r="D82" s="58"/>
      <c r="E82" s="311"/>
      <c r="F82" s="58"/>
      <c r="G82" s="278"/>
      <c r="H82" s="58"/>
      <c r="I82" s="144"/>
      <c r="J82" s="26"/>
      <c r="M82" s="34"/>
      <c r="N82" s="34"/>
      <c r="O82" s="34"/>
      <c r="Q82" s="103"/>
    </row>
    <row r="83" spans="1:17" s="9" customFormat="1" ht="15.75">
      <c r="A83" s="14"/>
      <c r="B83" s="70"/>
      <c r="C83" s="58"/>
      <c r="D83" s="58"/>
      <c r="E83" s="311"/>
      <c r="F83" s="58"/>
      <c r="G83" s="123"/>
      <c r="H83" s="58"/>
      <c r="I83" s="30"/>
      <c r="J83" s="26"/>
      <c r="M83" s="34"/>
      <c r="N83" s="34"/>
      <c r="O83" s="34"/>
      <c r="Q83" s="103"/>
    </row>
    <row r="84" spans="1:17" s="9" customFormat="1" ht="15.75">
      <c r="A84" s="14" t="s">
        <v>32</v>
      </c>
      <c r="B84" s="11" t="s">
        <v>17</v>
      </c>
      <c r="C84" s="55"/>
      <c r="E84" s="312"/>
      <c r="G84" s="122"/>
      <c r="I84" s="30"/>
      <c r="J84" s="26"/>
      <c r="M84" s="34"/>
      <c r="N84" s="34"/>
      <c r="O84" s="34"/>
      <c r="Q84" s="114"/>
    </row>
    <row r="85" spans="2:8" ht="15.75">
      <c r="B85" s="61"/>
      <c r="E85" s="306"/>
      <c r="H85" s="71"/>
    </row>
    <row r="86" spans="1:10" ht="63.75">
      <c r="A86" s="48" t="s">
        <v>34</v>
      </c>
      <c r="B86" s="61" t="s">
        <v>139</v>
      </c>
      <c r="E86" s="306"/>
      <c r="H86" s="71"/>
      <c r="J86" s="61"/>
    </row>
    <row r="87" spans="2:8" ht="15.75">
      <c r="B87" s="61"/>
      <c r="E87" s="306"/>
      <c r="H87" s="71"/>
    </row>
    <row r="88" spans="2:8" ht="15.75">
      <c r="B88" s="61" t="s">
        <v>25</v>
      </c>
      <c r="C88" s="283">
        <f>34.2/0.09</f>
        <v>380.00000000000006</v>
      </c>
      <c r="E88" s="307"/>
      <c r="F88" s="100"/>
      <c r="G88" s="282"/>
      <c r="H88" s="100"/>
    </row>
    <row r="89" spans="2:8" ht="15.75">
      <c r="B89" s="61"/>
      <c r="E89" s="306"/>
      <c r="H89" s="71"/>
    </row>
    <row r="90" spans="1:8" ht="65.25">
      <c r="A90" s="48" t="s">
        <v>35</v>
      </c>
      <c r="B90" s="61" t="s">
        <v>89</v>
      </c>
      <c r="E90" s="306"/>
      <c r="H90" s="71"/>
    </row>
    <row r="91" spans="2:8" ht="15.75">
      <c r="B91" s="61"/>
      <c r="E91" s="306"/>
      <c r="H91" s="71"/>
    </row>
    <row r="92" spans="2:10" ht="15.75">
      <c r="B92" s="61" t="s">
        <v>20</v>
      </c>
      <c r="C92" s="283">
        <f>C49*0.8</f>
        <v>2.4000000000000004</v>
      </c>
      <c r="E92" s="307"/>
      <c r="F92" s="100"/>
      <c r="G92" s="282"/>
      <c r="H92" s="100"/>
      <c r="J92" s="52"/>
    </row>
    <row r="93" spans="2:10" ht="15.75">
      <c r="B93" s="61"/>
      <c r="E93" s="306"/>
      <c r="H93" s="62"/>
      <c r="J93" s="52"/>
    </row>
    <row r="94" spans="2:8" ht="15.75">
      <c r="B94" s="61"/>
      <c r="C94" s="276" t="s">
        <v>176</v>
      </c>
      <c r="D94" s="272"/>
      <c r="E94" s="310" t="s">
        <v>177</v>
      </c>
      <c r="F94" s="272"/>
      <c r="G94" s="277" t="s">
        <v>170</v>
      </c>
      <c r="H94" s="71"/>
    </row>
    <row r="95" spans="1:8" ht="65.25">
      <c r="A95" s="48" t="s">
        <v>36</v>
      </c>
      <c r="B95" s="61" t="s">
        <v>90</v>
      </c>
      <c r="E95" s="306"/>
      <c r="H95" s="71"/>
    </row>
    <row r="96" spans="2:8" ht="15.75">
      <c r="B96" s="61"/>
      <c r="E96" s="306"/>
      <c r="H96" s="71"/>
    </row>
    <row r="97" spans="2:8" ht="25.5">
      <c r="B97" s="61" t="s">
        <v>147</v>
      </c>
      <c r="E97" s="306"/>
      <c r="H97" s="71"/>
    </row>
    <row r="98" spans="2:8" ht="15.75">
      <c r="B98" s="61" t="s">
        <v>20</v>
      </c>
      <c r="C98" s="283">
        <f>499.48*0.8</f>
        <v>399.58400000000006</v>
      </c>
      <c r="E98" s="305"/>
      <c r="F98" s="100"/>
      <c r="G98" s="282"/>
      <c r="H98" s="100"/>
    </row>
    <row r="99" spans="2:10" ht="15.75">
      <c r="B99" s="61"/>
      <c r="E99" s="306"/>
      <c r="H99" s="62"/>
      <c r="J99" s="52"/>
    </row>
    <row r="100" spans="2:8" ht="15.75">
      <c r="B100" s="61" t="s">
        <v>148</v>
      </c>
      <c r="E100" s="306"/>
      <c r="H100" s="71"/>
    </row>
    <row r="101" spans="2:8" ht="15.75">
      <c r="B101" s="61" t="s">
        <v>20</v>
      </c>
      <c r="C101" s="283">
        <f>499.48*0.2</f>
        <v>99.89600000000002</v>
      </c>
      <c r="E101" s="307"/>
      <c r="F101" s="100"/>
      <c r="G101" s="282"/>
      <c r="H101" s="100"/>
    </row>
    <row r="102" spans="2:8" ht="15.75">
      <c r="B102" s="61"/>
      <c r="E102" s="306"/>
      <c r="H102" s="71"/>
    </row>
    <row r="103" spans="1:8" ht="65.25">
      <c r="A103" s="48" t="s">
        <v>37</v>
      </c>
      <c r="B103" s="61" t="s">
        <v>91</v>
      </c>
      <c r="E103" s="306"/>
      <c r="H103" s="71"/>
    </row>
    <row r="104" spans="2:8" ht="15.75">
      <c r="B104" s="61"/>
      <c r="E104" s="306"/>
      <c r="H104" s="71"/>
    </row>
    <row r="105" spans="2:8" ht="25.5">
      <c r="B105" s="61" t="s">
        <v>147</v>
      </c>
      <c r="E105" s="306"/>
      <c r="H105" s="71"/>
    </row>
    <row r="106" spans="2:8" ht="15.75">
      <c r="B106" s="61" t="s">
        <v>20</v>
      </c>
      <c r="C106" s="283">
        <f>67.01*0.8</f>
        <v>53.608000000000004</v>
      </c>
      <c r="E106" s="313"/>
      <c r="F106" s="100"/>
      <c r="G106" s="282"/>
      <c r="H106" s="100"/>
    </row>
    <row r="107" spans="2:10" ht="15.75">
      <c r="B107" s="61"/>
      <c r="E107" s="306"/>
      <c r="H107" s="62"/>
      <c r="J107" s="52"/>
    </row>
    <row r="108" spans="2:8" ht="15.75">
      <c r="B108" s="61" t="s">
        <v>148</v>
      </c>
      <c r="E108" s="306"/>
      <c r="H108" s="71"/>
    </row>
    <row r="109" spans="2:8" ht="15.75">
      <c r="B109" s="61" t="s">
        <v>20</v>
      </c>
      <c r="C109" s="283">
        <f>67.01*0.2</f>
        <v>13.402000000000001</v>
      </c>
      <c r="E109" s="305"/>
      <c r="F109" s="100"/>
      <c r="G109" s="282"/>
      <c r="H109" s="100"/>
    </row>
    <row r="110" spans="1:17" s="80" customFormat="1" ht="15.75">
      <c r="A110" s="81"/>
      <c r="B110" s="82"/>
      <c r="C110" s="76"/>
      <c r="D110" s="76"/>
      <c r="E110" s="306"/>
      <c r="F110" s="76"/>
      <c r="G110" s="124"/>
      <c r="H110" s="77"/>
      <c r="Q110" s="110"/>
    </row>
    <row r="111" spans="1:17" s="74" customFormat="1" ht="42" customHeight="1">
      <c r="A111" s="48" t="s">
        <v>45</v>
      </c>
      <c r="B111" s="61" t="s">
        <v>38</v>
      </c>
      <c r="C111" s="62"/>
      <c r="D111" s="62"/>
      <c r="E111" s="306"/>
      <c r="F111" s="62"/>
      <c r="G111" s="124"/>
      <c r="H111" s="71"/>
      <c r="I111" s="72"/>
      <c r="J111" s="73"/>
      <c r="M111" s="75"/>
      <c r="N111" s="75"/>
      <c r="O111" s="75"/>
      <c r="Q111" s="105"/>
    </row>
    <row r="112" spans="2:17" ht="15.75">
      <c r="B112" s="61"/>
      <c r="C112" s="69"/>
      <c r="D112" s="69"/>
      <c r="E112" s="306"/>
      <c r="F112" s="69"/>
      <c r="G112" s="128"/>
      <c r="H112" s="74"/>
      <c r="Q112" s="107"/>
    </row>
    <row r="113" spans="2:8" ht="15.75">
      <c r="B113" s="61" t="s">
        <v>25</v>
      </c>
      <c r="C113" s="283">
        <f>C41*0.75</f>
        <v>117.75</v>
      </c>
      <c r="E113" s="307"/>
      <c r="G113" s="282"/>
      <c r="H113" s="62"/>
    </row>
    <row r="114" spans="2:8" ht="15.75">
      <c r="B114" s="61"/>
      <c r="E114" s="306"/>
      <c r="H114" s="71"/>
    </row>
    <row r="115" spans="1:17" s="74" customFormat="1" ht="140.25">
      <c r="A115" s="48" t="s">
        <v>46</v>
      </c>
      <c r="B115" s="61" t="s">
        <v>92</v>
      </c>
      <c r="C115" s="62"/>
      <c r="D115" s="62"/>
      <c r="E115" s="306"/>
      <c r="F115" s="62"/>
      <c r="G115" s="124"/>
      <c r="H115" s="71"/>
      <c r="I115" s="72"/>
      <c r="J115" s="73"/>
      <c r="M115" s="75"/>
      <c r="N115" s="75"/>
      <c r="O115" s="75"/>
      <c r="Q115" s="105"/>
    </row>
    <row r="116" spans="1:17" ht="15.75">
      <c r="A116" s="83"/>
      <c r="B116" s="61"/>
      <c r="C116" s="69"/>
      <c r="D116" s="69"/>
      <c r="E116" s="306"/>
      <c r="F116" s="69"/>
      <c r="G116" s="128"/>
      <c r="H116" s="74"/>
      <c r="Q116" s="107"/>
    </row>
    <row r="117" spans="2:8" ht="15.75">
      <c r="B117" s="61" t="s">
        <v>20</v>
      </c>
      <c r="C117" s="283">
        <v>22.6</v>
      </c>
      <c r="E117" s="307"/>
      <c r="G117" s="282"/>
      <c r="H117" s="62"/>
    </row>
    <row r="118" spans="2:8" ht="15.75">
      <c r="B118" s="61"/>
      <c r="C118" s="276" t="s">
        <v>176</v>
      </c>
      <c r="D118" s="272"/>
      <c r="E118" s="310" t="s">
        <v>177</v>
      </c>
      <c r="F118" s="272"/>
      <c r="G118" s="277" t="s">
        <v>170</v>
      </c>
      <c r="H118" s="71"/>
    </row>
    <row r="119" spans="1:17" s="74" customFormat="1" ht="114.75">
      <c r="A119" s="48" t="s">
        <v>47</v>
      </c>
      <c r="B119" s="61" t="s">
        <v>138</v>
      </c>
      <c r="C119" s="62"/>
      <c r="D119" s="62"/>
      <c r="E119" s="306"/>
      <c r="F119" s="62"/>
      <c r="G119" s="124"/>
      <c r="H119" s="71"/>
      <c r="I119" s="72"/>
      <c r="J119" s="73"/>
      <c r="M119" s="75"/>
      <c r="N119" s="75"/>
      <c r="O119" s="75"/>
      <c r="Q119" s="105"/>
    </row>
    <row r="120" spans="1:17" ht="15.75">
      <c r="A120" s="83"/>
      <c r="B120" s="61"/>
      <c r="C120" s="69"/>
      <c r="D120" s="69"/>
      <c r="E120" s="306"/>
      <c r="F120" s="69"/>
      <c r="G120" s="128"/>
      <c r="H120" s="74"/>
      <c r="Q120" s="107"/>
    </row>
    <row r="121" spans="2:8" ht="15.75">
      <c r="B121" s="61" t="s">
        <v>20</v>
      </c>
      <c r="C121" s="283">
        <v>77.55</v>
      </c>
      <c r="E121" s="307"/>
      <c r="G121" s="282"/>
      <c r="H121" s="62"/>
    </row>
    <row r="122" spans="2:8" ht="15.75">
      <c r="B122" s="61"/>
      <c r="E122" s="306"/>
      <c r="H122" s="71"/>
    </row>
    <row r="123" spans="1:17" ht="89.25">
      <c r="A123" s="89" t="s">
        <v>48</v>
      </c>
      <c r="B123" s="90" t="s">
        <v>93</v>
      </c>
      <c r="C123" s="91"/>
      <c r="D123" s="91"/>
      <c r="E123" s="306"/>
      <c r="H123" s="71"/>
      <c r="Q123" s="108"/>
    </row>
    <row r="124" spans="1:17" ht="15.75">
      <c r="A124" s="92"/>
      <c r="B124" s="90"/>
      <c r="C124" s="91"/>
      <c r="D124" s="91"/>
      <c r="E124" s="306"/>
      <c r="H124" s="71"/>
      <c r="Q124" s="108"/>
    </row>
    <row r="125" spans="1:17" ht="15.75">
      <c r="A125" s="89"/>
      <c r="B125" s="90" t="s">
        <v>20</v>
      </c>
      <c r="C125" s="285">
        <f>385.1*1</f>
        <v>385.1</v>
      </c>
      <c r="D125" s="91"/>
      <c r="E125" s="307"/>
      <c r="G125" s="282"/>
      <c r="H125" s="62"/>
      <c r="Q125" s="108"/>
    </row>
    <row r="126" spans="1:17" ht="15.75">
      <c r="A126" s="89"/>
      <c r="B126" s="90"/>
      <c r="C126" s="91"/>
      <c r="D126" s="91"/>
      <c r="E126" s="306"/>
      <c r="H126" s="71"/>
      <c r="I126" s="51"/>
      <c r="J126" s="51"/>
      <c r="M126" s="51"/>
      <c r="N126" s="51"/>
      <c r="O126" s="51"/>
      <c r="Q126" s="108"/>
    </row>
    <row r="127" spans="1:11" ht="114.75">
      <c r="A127" s="48" t="s">
        <v>50</v>
      </c>
      <c r="B127" s="61" t="s">
        <v>183</v>
      </c>
      <c r="E127" s="306"/>
      <c r="H127" s="71"/>
      <c r="K127" s="61"/>
    </row>
    <row r="128" spans="1:8" ht="15.75">
      <c r="A128" s="83"/>
      <c r="B128" s="61"/>
      <c r="E128" s="306"/>
      <c r="H128" s="71"/>
    </row>
    <row r="129" spans="2:8" ht="15.75">
      <c r="B129" s="61" t="s">
        <v>20</v>
      </c>
      <c r="C129" s="283">
        <v>72.7</v>
      </c>
      <c r="E129" s="307"/>
      <c r="G129" s="282"/>
      <c r="H129" s="62"/>
    </row>
    <row r="130" spans="2:8" ht="15.75">
      <c r="B130" s="61"/>
      <c r="C130" s="276" t="s">
        <v>176</v>
      </c>
      <c r="D130" s="272"/>
      <c r="E130" s="310" t="s">
        <v>177</v>
      </c>
      <c r="F130" s="272"/>
      <c r="G130" s="277" t="s">
        <v>170</v>
      </c>
      <c r="H130" s="71"/>
    </row>
    <row r="131" spans="1:8" ht="330" customHeight="1">
      <c r="A131" s="48" t="s">
        <v>51</v>
      </c>
      <c r="B131" s="19" t="s">
        <v>174</v>
      </c>
      <c r="E131" s="306"/>
      <c r="H131" s="71"/>
    </row>
    <row r="132" spans="1:8" ht="15.75">
      <c r="A132" s="83"/>
      <c r="B132" s="84"/>
      <c r="E132" s="306"/>
      <c r="H132" s="71"/>
    </row>
    <row r="133" spans="2:8" ht="15.75">
      <c r="B133" s="61" t="s">
        <v>25</v>
      </c>
      <c r="C133" s="283">
        <f>C88</f>
        <v>380.00000000000006</v>
      </c>
      <c r="E133" s="305"/>
      <c r="G133" s="282"/>
      <c r="H133" s="62"/>
    </row>
    <row r="134" spans="2:8" ht="15.75">
      <c r="B134" s="61"/>
      <c r="E134" s="306"/>
      <c r="H134" s="62"/>
    </row>
    <row r="135" spans="1:8" ht="55.5" customHeight="1">
      <c r="A135" s="48" t="s">
        <v>67</v>
      </c>
      <c r="B135" s="19" t="s">
        <v>257</v>
      </c>
      <c r="E135" s="306"/>
      <c r="H135" s="71"/>
    </row>
    <row r="136" spans="1:8" ht="15.75">
      <c r="A136" s="83"/>
      <c r="B136" s="84"/>
      <c r="E136" s="306"/>
      <c r="H136" s="71"/>
    </row>
    <row r="137" spans="2:8" ht="15.75">
      <c r="B137" s="61" t="s">
        <v>25</v>
      </c>
      <c r="C137" s="283">
        <v>197</v>
      </c>
      <c r="E137" s="307"/>
      <c r="G137" s="282"/>
      <c r="H137" s="62"/>
    </row>
    <row r="138" spans="2:8" ht="15.75">
      <c r="B138" s="61"/>
      <c r="E138" s="306"/>
      <c r="H138" s="71"/>
    </row>
    <row r="139" spans="1:8" ht="116.25">
      <c r="A139" s="48" t="s">
        <v>57</v>
      </c>
      <c r="B139" s="61" t="s">
        <v>98</v>
      </c>
      <c r="E139" s="306"/>
      <c r="H139" s="71"/>
    </row>
    <row r="140" spans="2:8" ht="15.75">
      <c r="B140" s="61"/>
      <c r="E140" s="306"/>
      <c r="H140" s="71"/>
    </row>
    <row r="141" spans="2:8" ht="15.75">
      <c r="B141" s="61" t="s">
        <v>20</v>
      </c>
      <c r="C141" s="283">
        <f>(566.5)*1.3</f>
        <v>736.45</v>
      </c>
      <c r="E141" s="307"/>
      <c r="F141" s="289"/>
      <c r="G141" s="282"/>
      <c r="H141" s="62"/>
    </row>
    <row r="142" spans="2:8" ht="15.75">
      <c r="B142" s="61"/>
      <c r="E142" s="306"/>
      <c r="H142" s="71"/>
    </row>
    <row r="143" spans="2:8" ht="15.75">
      <c r="B143" s="61"/>
      <c r="C143" s="276" t="s">
        <v>176</v>
      </c>
      <c r="D143" s="272"/>
      <c r="E143" s="310" t="s">
        <v>177</v>
      </c>
      <c r="F143" s="272"/>
      <c r="G143" s="277" t="s">
        <v>170</v>
      </c>
      <c r="H143" s="71"/>
    </row>
    <row r="144" spans="1:8" ht="51">
      <c r="A144" s="48" t="s">
        <v>64</v>
      </c>
      <c r="B144" s="61" t="s">
        <v>99</v>
      </c>
      <c r="E144" s="306"/>
      <c r="H144" s="71"/>
    </row>
    <row r="145" spans="2:8" ht="15.75">
      <c r="B145" s="61"/>
      <c r="E145" s="306"/>
      <c r="H145" s="71"/>
    </row>
    <row r="146" spans="2:8" ht="15.75">
      <c r="B146" s="61" t="s">
        <v>41</v>
      </c>
      <c r="C146" s="283">
        <v>3</v>
      </c>
      <c r="E146" s="307"/>
      <c r="G146" s="282"/>
      <c r="H146" s="62"/>
    </row>
    <row r="147" spans="2:8" ht="15.75">
      <c r="B147" s="61"/>
      <c r="E147" s="306"/>
      <c r="H147" s="71"/>
    </row>
    <row r="148" spans="1:17" s="74" customFormat="1" ht="63.75">
      <c r="A148" s="48" t="s">
        <v>65</v>
      </c>
      <c r="B148" s="61" t="s">
        <v>7</v>
      </c>
      <c r="C148" s="62"/>
      <c r="D148" s="62"/>
      <c r="E148" s="306"/>
      <c r="F148" s="62"/>
      <c r="G148" s="124"/>
      <c r="H148" s="71"/>
      <c r="I148" s="72"/>
      <c r="J148" s="73"/>
      <c r="M148" s="75"/>
      <c r="N148" s="75"/>
      <c r="O148" s="75"/>
      <c r="Q148" s="105"/>
    </row>
    <row r="149" spans="2:17" ht="15.75">
      <c r="B149" s="61"/>
      <c r="C149" s="69"/>
      <c r="D149" s="69"/>
      <c r="E149" s="308"/>
      <c r="F149" s="69"/>
      <c r="G149" s="128"/>
      <c r="H149" s="74"/>
      <c r="Q149" s="107"/>
    </row>
    <row r="150" spans="2:8" ht="15.75">
      <c r="B150" s="61" t="s">
        <v>39</v>
      </c>
      <c r="E150" s="306"/>
      <c r="G150" s="282"/>
      <c r="H150" s="62"/>
    </row>
    <row r="151" spans="2:8" ht="15.75">
      <c r="B151" s="61"/>
      <c r="E151" s="306"/>
      <c r="H151" s="71"/>
    </row>
    <row r="152" spans="1:17" s="9" customFormat="1" ht="15.75">
      <c r="A152" s="48"/>
      <c r="B152" s="70" t="s">
        <v>21</v>
      </c>
      <c r="C152" s="66"/>
      <c r="D152" s="66"/>
      <c r="E152" s="314"/>
      <c r="F152" s="66"/>
      <c r="G152" s="278"/>
      <c r="H152" s="58"/>
      <c r="I152" s="30"/>
      <c r="J152" s="26"/>
      <c r="M152" s="34"/>
      <c r="N152" s="34"/>
      <c r="O152" s="34"/>
      <c r="Q152" s="106"/>
    </row>
    <row r="153" spans="1:17" ht="15.75" customHeight="1">
      <c r="A153" s="56"/>
      <c r="B153" s="11"/>
      <c r="C153" s="66"/>
      <c r="D153" s="66"/>
      <c r="E153" s="314"/>
      <c r="F153" s="66"/>
      <c r="G153" s="123"/>
      <c r="Q153" s="106"/>
    </row>
    <row r="154" spans="1:17" s="152" customFormat="1" ht="15.75">
      <c r="A154" s="154" t="s">
        <v>42</v>
      </c>
      <c r="B154" s="155" t="s">
        <v>18</v>
      </c>
      <c r="C154" s="156"/>
      <c r="D154" s="98"/>
      <c r="E154" s="315"/>
      <c r="F154" s="98"/>
      <c r="G154" s="157"/>
      <c r="H154" s="98"/>
      <c r="I154" s="158"/>
      <c r="J154" s="159"/>
      <c r="M154" s="160"/>
      <c r="N154" s="160"/>
      <c r="O154" s="160"/>
      <c r="Q154" s="161"/>
    </row>
    <row r="155" spans="1:17" ht="15.75">
      <c r="A155" s="14"/>
      <c r="B155" s="11"/>
      <c r="C155" s="55"/>
      <c r="D155" s="9"/>
      <c r="E155" s="312"/>
      <c r="F155" s="9"/>
      <c r="G155" s="122"/>
      <c r="H155" s="9"/>
      <c r="Q155" s="114"/>
    </row>
    <row r="156" spans="1:8" ht="43.5" customHeight="1">
      <c r="A156" s="48" t="s">
        <v>114</v>
      </c>
      <c r="B156" s="85" t="s">
        <v>100</v>
      </c>
      <c r="E156" s="306"/>
      <c r="H156" s="71"/>
    </row>
    <row r="157" spans="2:8" ht="15.75">
      <c r="B157" s="61"/>
      <c r="E157" s="306"/>
      <c r="H157" s="71"/>
    </row>
    <row r="158" spans="2:8" ht="15.75">
      <c r="B158" s="61" t="s">
        <v>22</v>
      </c>
      <c r="C158" s="283">
        <v>157</v>
      </c>
      <c r="E158" s="316"/>
      <c r="G158" s="282"/>
      <c r="H158" s="62"/>
    </row>
    <row r="159" spans="2:8" ht="15.75">
      <c r="B159" s="61"/>
      <c r="C159" s="147"/>
      <c r="E159" s="306"/>
      <c r="H159" s="62"/>
    </row>
    <row r="160" spans="1:8" ht="76.5">
      <c r="A160" s="48" t="s">
        <v>80</v>
      </c>
      <c r="B160" s="85" t="s">
        <v>101</v>
      </c>
      <c r="E160" s="306"/>
      <c r="H160" s="71"/>
    </row>
    <row r="161" spans="2:8" ht="15.75">
      <c r="B161" s="61"/>
      <c r="E161" s="306"/>
      <c r="H161" s="71"/>
    </row>
    <row r="162" spans="2:8" ht="15.75">
      <c r="B162" s="61" t="s">
        <v>22</v>
      </c>
      <c r="C162" s="283">
        <v>157</v>
      </c>
      <c r="E162" s="317"/>
      <c r="G162" s="282"/>
      <c r="H162" s="62"/>
    </row>
    <row r="163" spans="1:17" s="146" customFormat="1" ht="15.75">
      <c r="A163" s="48"/>
      <c r="B163" s="61"/>
      <c r="C163" s="153"/>
      <c r="D163" s="62"/>
      <c r="E163" s="318"/>
      <c r="F163" s="62"/>
      <c r="G163" s="124"/>
      <c r="H163" s="62"/>
      <c r="Q163" s="118"/>
    </row>
    <row r="164" spans="1:17" s="146" customFormat="1" ht="102">
      <c r="A164" s="48" t="s">
        <v>103</v>
      </c>
      <c r="B164" s="12" t="s">
        <v>196</v>
      </c>
      <c r="C164" s="62"/>
      <c r="D164" s="62"/>
      <c r="E164" s="306"/>
      <c r="F164" s="62"/>
      <c r="G164" s="124"/>
      <c r="H164" s="162"/>
      <c r="K164" s="12"/>
      <c r="Q164" s="105"/>
    </row>
    <row r="165" spans="1:17" s="146" customFormat="1" ht="15.75">
      <c r="A165" s="48"/>
      <c r="B165" s="12"/>
      <c r="C165" s="62"/>
      <c r="D165" s="62"/>
      <c r="E165" s="306"/>
      <c r="F165" s="62"/>
      <c r="G165" s="124"/>
      <c r="H165" s="162"/>
      <c r="K165" s="12"/>
      <c r="Q165" s="105"/>
    </row>
    <row r="166" spans="1:17" s="146" customFormat="1" ht="15.75">
      <c r="A166" s="48"/>
      <c r="B166" s="61" t="s">
        <v>123</v>
      </c>
      <c r="C166" s="286">
        <v>5</v>
      </c>
      <c r="D166" s="62"/>
      <c r="E166" s="316"/>
      <c r="F166" s="62"/>
      <c r="G166" s="282"/>
      <c r="H166" s="62"/>
      <c r="Q166" s="118"/>
    </row>
    <row r="167" spans="1:17" s="146" customFormat="1" ht="15.75">
      <c r="A167" s="48"/>
      <c r="B167" s="61" t="s">
        <v>124</v>
      </c>
      <c r="C167" s="286">
        <v>1</v>
      </c>
      <c r="D167" s="62"/>
      <c r="E167" s="316"/>
      <c r="F167" s="62"/>
      <c r="G167" s="282"/>
      <c r="H167" s="62"/>
      <c r="Q167" s="118"/>
    </row>
    <row r="168" spans="1:17" s="146" customFormat="1" ht="15.75">
      <c r="A168" s="48"/>
      <c r="B168" s="61" t="s">
        <v>125</v>
      </c>
      <c r="C168" s="286">
        <v>1</v>
      </c>
      <c r="D168" s="62"/>
      <c r="E168" s="316"/>
      <c r="F168" s="62"/>
      <c r="G168" s="282"/>
      <c r="H168" s="62"/>
      <c r="Q168" s="118"/>
    </row>
    <row r="169" spans="1:17" s="146" customFormat="1" ht="15.75">
      <c r="A169" s="48"/>
      <c r="B169" s="61"/>
      <c r="C169" s="153"/>
      <c r="D169" s="62"/>
      <c r="E169" s="318"/>
      <c r="F169" s="62"/>
      <c r="G169" s="124"/>
      <c r="H169" s="62"/>
      <c r="Q169" s="118"/>
    </row>
    <row r="170" spans="1:17" s="146" customFormat="1" ht="15.75">
      <c r="A170" s="48"/>
      <c r="B170" s="61"/>
      <c r="C170" s="276" t="s">
        <v>176</v>
      </c>
      <c r="D170" s="272"/>
      <c r="E170" s="310" t="s">
        <v>177</v>
      </c>
      <c r="F170" s="272"/>
      <c r="G170" s="277" t="s">
        <v>170</v>
      </c>
      <c r="H170" s="62"/>
      <c r="Q170" s="118"/>
    </row>
    <row r="171" spans="1:17" s="146" customFormat="1" ht="165.75">
      <c r="A171" s="48" t="s">
        <v>81</v>
      </c>
      <c r="B171" s="12" t="s">
        <v>195</v>
      </c>
      <c r="C171" s="62"/>
      <c r="D171" s="62"/>
      <c r="E171" s="306"/>
      <c r="F171" s="62"/>
      <c r="G171" s="124"/>
      <c r="H171" s="162"/>
      <c r="K171" s="12"/>
      <c r="Q171" s="105"/>
    </row>
    <row r="172" spans="1:17" s="146" customFormat="1" ht="15.75">
      <c r="A172" s="48"/>
      <c r="B172" s="61"/>
      <c r="C172" s="62"/>
      <c r="D172" s="62"/>
      <c r="E172" s="306"/>
      <c r="F172" s="62"/>
      <c r="G172" s="124"/>
      <c r="H172" s="162"/>
      <c r="Q172" s="105"/>
    </row>
    <row r="173" spans="1:17" s="146" customFormat="1" ht="15.75">
      <c r="A173" s="48"/>
      <c r="B173" s="61" t="s">
        <v>123</v>
      </c>
      <c r="C173" s="286">
        <f>C166</f>
        <v>5</v>
      </c>
      <c r="D173" s="62"/>
      <c r="E173" s="316"/>
      <c r="F173" s="62"/>
      <c r="G173" s="282"/>
      <c r="H173" s="62"/>
      <c r="Q173" s="118"/>
    </row>
    <row r="174" spans="1:17" s="146" customFormat="1" ht="15.75">
      <c r="A174" s="48"/>
      <c r="B174" s="61" t="s">
        <v>124</v>
      </c>
      <c r="C174" s="153">
        <f>C167</f>
        <v>1</v>
      </c>
      <c r="D174" s="62"/>
      <c r="E174" s="316"/>
      <c r="F174" s="62"/>
      <c r="G174" s="282"/>
      <c r="H174" s="62"/>
      <c r="Q174" s="118"/>
    </row>
    <row r="175" spans="1:17" s="146" customFormat="1" ht="15.75">
      <c r="A175" s="48"/>
      <c r="B175" s="61" t="s">
        <v>125</v>
      </c>
      <c r="C175" s="153">
        <f>C168</f>
        <v>1</v>
      </c>
      <c r="D175" s="62"/>
      <c r="E175" s="316"/>
      <c r="F175" s="62"/>
      <c r="G175" s="282"/>
      <c r="H175" s="62"/>
      <c r="Q175" s="118"/>
    </row>
    <row r="176" spans="1:17" s="146" customFormat="1" ht="15.75">
      <c r="A176" s="48"/>
      <c r="B176" s="61"/>
      <c r="C176" s="153"/>
      <c r="D176" s="62"/>
      <c r="E176" s="318"/>
      <c r="F176" s="62"/>
      <c r="G176" s="124"/>
      <c r="H176" s="62"/>
      <c r="Q176" s="118"/>
    </row>
    <row r="177" spans="1:17" s="146" customFormat="1" ht="102">
      <c r="A177" s="48" t="s">
        <v>131</v>
      </c>
      <c r="B177" s="12" t="s">
        <v>197</v>
      </c>
      <c r="C177" s="62"/>
      <c r="D177" s="62"/>
      <c r="E177" s="306"/>
      <c r="F177" s="62"/>
      <c r="G177" s="124"/>
      <c r="H177" s="162"/>
      <c r="K177" s="12"/>
      <c r="Q177" s="105"/>
    </row>
    <row r="178" spans="1:17" s="146" customFormat="1" ht="15.75">
      <c r="A178" s="48"/>
      <c r="B178" s="12"/>
      <c r="C178" s="62"/>
      <c r="D178" s="62"/>
      <c r="E178" s="306"/>
      <c r="F178" s="62"/>
      <c r="G178" s="124"/>
      <c r="H178" s="162"/>
      <c r="K178" s="12"/>
      <c r="Q178" s="105"/>
    </row>
    <row r="179" spans="1:17" s="146" customFormat="1" ht="15.75">
      <c r="A179" s="48"/>
      <c r="B179" s="61" t="s">
        <v>126</v>
      </c>
      <c r="C179" s="286">
        <v>1</v>
      </c>
      <c r="D179" s="62"/>
      <c r="E179" s="316"/>
      <c r="F179" s="62"/>
      <c r="G179" s="282"/>
      <c r="H179" s="62"/>
      <c r="Q179" s="118"/>
    </row>
    <row r="180" spans="1:17" s="146" customFormat="1" ht="15.75">
      <c r="A180" s="48"/>
      <c r="B180" s="61"/>
      <c r="C180" s="153"/>
      <c r="D180" s="62"/>
      <c r="E180" s="318"/>
      <c r="F180" s="62"/>
      <c r="G180" s="124"/>
      <c r="H180" s="62"/>
      <c r="Q180" s="118"/>
    </row>
    <row r="181" spans="1:17" s="146" customFormat="1" ht="165.75">
      <c r="A181" s="48" t="s">
        <v>132</v>
      </c>
      <c r="B181" s="12" t="s">
        <v>198</v>
      </c>
      <c r="C181" s="62"/>
      <c r="D181" s="62"/>
      <c r="E181" s="306"/>
      <c r="F181" s="62"/>
      <c r="G181" s="124"/>
      <c r="H181" s="162"/>
      <c r="K181" s="12"/>
      <c r="Q181" s="105"/>
    </row>
    <row r="182" spans="1:17" s="146" customFormat="1" ht="15.75">
      <c r="A182" s="48"/>
      <c r="B182" s="61"/>
      <c r="C182" s="62"/>
      <c r="D182" s="62"/>
      <c r="E182" s="306"/>
      <c r="F182" s="62"/>
      <c r="G182" s="124"/>
      <c r="H182" s="162"/>
      <c r="Q182" s="105"/>
    </row>
    <row r="183" spans="1:17" s="146" customFormat="1" ht="15.75">
      <c r="A183" s="48"/>
      <c r="B183" s="61" t="s">
        <v>126</v>
      </c>
      <c r="C183" s="153">
        <f>C179</f>
        <v>1</v>
      </c>
      <c r="D183" s="62"/>
      <c r="E183" s="316"/>
      <c r="F183" s="62"/>
      <c r="G183" s="282"/>
      <c r="H183" s="62"/>
      <c r="Q183" s="118"/>
    </row>
    <row r="184" spans="1:17" s="146" customFormat="1" ht="15.75">
      <c r="A184" s="48"/>
      <c r="B184" s="61"/>
      <c r="C184" s="153"/>
      <c r="D184" s="62"/>
      <c r="E184" s="318"/>
      <c r="F184" s="62"/>
      <c r="G184" s="124"/>
      <c r="H184" s="62"/>
      <c r="Q184" s="118"/>
    </row>
    <row r="185" spans="1:17" s="146" customFormat="1" ht="114.75">
      <c r="A185" s="48" t="s">
        <v>116</v>
      </c>
      <c r="B185" s="12" t="s">
        <v>208</v>
      </c>
      <c r="C185" s="62"/>
      <c r="D185" s="62"/>
      <c r="E185" s="306"/>
      <c r="F185" s="62"/>
      <c r="G185" s="124"/>
      <c r="H185" s="162"/>
      <c r="K185" s="12"/>
      <c r="Q185" s="105"/>
    </row>
    <row r="186" spans="1:17" s="146" customFormat="1" ht="15.75">
      <c r="A186" s="48"/>
      <c r="B186" s="12"/>
      <c r="C186" s="62"/>
      <c r="D186" s="62"/>
      <c r="E186" s="306"/>
      <c r="F186" s="62"/>
      <c r="G186" s="124"/>
      <c r="H186" s="162"/>
      <c r="K186" s="12"/>
      <c r="Q186" s="105"/>
    </row>
    <row r="187" spans="1:17" s="146" customFormat="1" ht="15.75">
      <c r="A187" s="48"/>
      <c r="B187" s="61" t="s">
        <v>125</v>
      </c>
      <c r="C187" s="286">
        <v>1</v>
      </c>
      <c r="D187" s="62"/>
      <c r="E187" s="316"/>
      <c r="F187" s="62"/>
      <c r="G187" s="282"/>
      <c r="H187" s="62"/>
      <c r="Q187" s="118"/>
    </row>
    <row r="188" spans="1:17" s="146" customFormat="1" ht="15.75">
      <c r="A188" s="48"/>
      <c r="B188" s="61"/>
      <c r="C188" s="276" t="s">
        <v>176</v>
      </c>
      <c r="D188" s="272"/>
      <c r="E188" s="310" t="s">
        <v>177</v>
      </c>
      <c r="F188" s="272"/>
      <c r="G188" s="277" t="s">
        <v>170</v>
      </c>
      <c r="H188" s="62"/>
      <c r="Q188" s="118"/>
    </row>
    <row r="189" spans="1:17" s="146" customFormat="1" ht="178.5">
      <c r="A189" s="48" t="s">
        <v>79</v>
      </c>
      <c r="B189" s="12" t="s">
        <v>209</v>
      </c>
      <c r="C189" s="62"/>
      <c r="D189" s="62"/>
      <c r="E189" s="306"/>
      <c r="F189" s="62"/>
      <c r="G189" s="124"/>
      <c r="H189" s="162"/>
      <c r="K189" s="12"/>
      <c r="Q189" s="105"/>
    </row>
    <row r="190" spans="1:17" s="146" customFormat="1" ht="15.75">
      <c r="A190" s="48"/>
      <c r="B190" s="61"/>
      <c r="C190" s="62"/>
      <c r="D190" s="62"/>
      <c r="E190" s="306"/>
      <c r="F190" s="62"/>
      <c r="G190" s="124"/>
      <c r="H190" s="162"/>
      <c r="Q190" s="105"/>
    </row>
    <row r="191" spans="1:17" s="146" customFormat="1" ht="15.75">
      <c r="A191" s="48"/>
      <c r="B191" s="61" t="s">
        <v>125</v>
      </c>
      <c r="C191" s="286">
        <f>C187</f>
        <v>1</v>
      </c>
      <c r="D191" s="62"/>
      <c r="E191" s="316"/>
      <c r="F191" s="62"/>
      <c r="G191" s="282"/>
      <c r="H191" s="62"/>
      <c r="Q191" s="118"/>
    </row>
    <row r="192" spans="1:17" s="146" customFormat="1" ht="15.75">
      <c r="A192" s="48"/>
      <c r="B192" s="61"/>
      <c r="C192" s="153"/>
      <c r="D192" s="62"/>
      <c r="E192" s="318"/>
      <c r="F192" s="62"/>
      <c r="G192" s="124"/>
      <c r="H192" s="62"/>
      <c r="Q192" s="118"/>
    </row>
    <row r="193" spans="1:17" s="146" customFormat="1" ht="114.75">
      <c r="A193" s="48" t="s">
        <v>117</v>
      </c>
      <c r="B193" s="12" t="s">
        <v>199</v>
      </c>
      <c r="C193" s="62"/>
      <c r="D193" s="62"/>
      <c r="E193" s="306"/>
      <c r="F193" s="62"/>
      <c r="G193" s="124"/>
      <c r="H193" s="162"/>
      <c r="K193" s="12"/>
      <c r="Q193" s="105"/>
    </row>
    <row r="194" spans="1:17" s="146" customFormat="1" ht="15.75">
      <c r="A194" s="48"/>
      <c r="B194" s="12"/>
      <c r="C194" s="62"/>
      <c r="D194" s="62"/>
      <c r="E194" s="306"/>
      <c r="F194" s="62"/>
      <c r="G194" s="124"/>
      <c r="H194" s="162"/>
      <c r="K194" s="12"/>
      <c r="Q194" s="105"/>
    </row>
    <row r="195" spans="1:17" s="146" customFormat="1" ht="15.75">
      <c r="A195" s="48"/>
      <c r="B195" s="61" t="s">
        <v>125</v>
      </c>
      <c r="C195" s="286">
        <v>1</v>
      </c>
      <c r="D195" s="62"/>
      <c r="E195" s="316"/>
      <c r="F195" s="62"/>
      <c r="G195" s="282"/>
      <c r="H195" s="62"/>
      <c r="Q195" s="118"/>
    </row>
    <row r="196" spans="1:17" s="146" customFormat="1" ht="15.75">
      <c r="A196" s="48"/>
      <c r="B196" s="61"/>
      <c r="C196" s="62"/>
      <c r="D196" s="62"/>
      <c r="E196" s="318"/>
      <c r="F196" s="62"/>
      <c r="G196" s="124"/>
      <c r="H196" s="62"/>
      <c r="Q196" s="118"/>
    </row>
    <row r="197" spans="1:17" s="146" customFormat="1" ht="178.5">
      <c r="A197" s="48" t="s">
        <v>109</v>
      </c>
      <c r="B197" s="12" t="s">
        <v>200</v>
      </c>
      <c r="C197" s="62"/>
      <c r="D197" s="62"/>
      <c r="E197" s="306"/>
      <c r="F197" s="62"/>
      <c r="G197" s="124"/>
      <c r="H197" s="162"/>
      <c r="K197" s="12"/>
      <c r="Q197" s="105"/>
    </row>
    <row r="198" spans="1:17" s="146" customFormat="1" ht="15.75">
      <c r="A198" s="48"/>
      <c r="B198" s="61"/>
      <c r="C198" s="62"/>
      <c r="D198" s="62"/>
      <c r="E198" s="306"/>
      <c r="F198" s="62"/>
      <c r="G198" s="124"/>
      <c r="H198" s="162"/>
      <c r="Q198" s="105"/>
    </row>
    <row r="199" spans="1:17" s="146" customFormat="1" ht="15.75">
      <c r="A199" s="48"/>
      <c r="B199" s="61" t="s">
        <v>125</v>
      </c>
      <c r="C199" s="286">
        <f>C195</f>
        <v>1</v>
      </c>
      <c r="D199" s="62"/>
      <c r="E199" s="316"/>
      <c r="F199" s="62"/>
      <c r="G199" s="282"/>
      <c r="H199" s="62"/>
      <c r="Q199" s="118"/>
    </row>
    <row r="200" spans="1:17" s="7" customFormat="1" ht="15.75">
      <c r="A200" s="8"/>
      <c r="B200" s="12"/>
      <c r="C200" s="276" t="s">
        <v>176</v>
      </c>
      <c r="D200" s="272"/>
      <c r="E200" s="310" t="s">
        <v>177</v>
      </c>
      <c r="F200" s="272"/>
      <c r="G200" s="277" t="s">
        <v>170</v>
      </c>
      <c r="H200" s="5"/>
      <c r="Q200" s="112"/>
    </row>
    <row r="201" spans="1:17" s="7" customFormat="1" ht="191.25">
      <c r="A201" s="8" t="s">
        <v>111</v>
      </c>
      <c r="B201" s="163" t="s">
        <v>173</v>
      </c>
      <c r="C201" s="5"/>
      <c r="D201" s="5"/>
      <c r="E201" s="306"/>
      <c r="F201" s="5"/>
      <c r="G201" s="129"/>
      <c r="H201" s="18"/>
      <c r="K201" s="12"/>
      <c r="Q201" s="112"/>
    </row>
    <row r="202" spans="1:17" s="7" customFormat="1" ht="15.75">
      <c r="A202" s="8"/>
      <c r="B202" s="12"/>
      <c r="C202" s="5"/>
      <c r="D202" s="5"/>
      <c r="E202" s="306"/>
      <c r="F202" s="5"/>
      <c r="G202" s="129"/>
      <c r="H202" s="18"/>
      <c r="Q202" s="112"/>
    </row>
    <row r="203" spans="1:17" s="7" customFormat="1" ht="15.75">
      <c r="A203" s="8"/>
      <c r="B203" s="12" t="s">
        <v>23</v>
      </c>
      <c r="C203" s="287">
        <v>6</v>
      </c>
      <c r="D203" s="5"/>
      <c r="E203" s="307"/>
      <c r="F203" s="5"/>
      <c r="G203" s="288"/>
      <c r="H203" s="5"/>
      <c r="J203" s="149"/>
      <c r="Q203" s="112"/>
    </row>
    <row r="204" spans="2:15" ht="15.75">
      <c r="B204" s="61"/>
      <c r="E204" s="306"/>
      <c r="H204" s="71"/>
      <c r="I204" s="51"/>
      <c r="J204" s="51"/>
      <c r="M204" s="51"/>
      <c r="N204" s="51"/>
      <c r="O204" s="51"/>
    </row>
    <row r="205" spans="1:8" ht="40.5" customHeight="1">
      <c r="A205" s="48" t="s">
        <v>1</v>
      </c>
      <c r="B205" s="61" t="s">
        <v>106</v>
      </c>
      <c r="E205" s="306"/>
      <c r="H205" s="71"/>
    </row>
    <row r="206" spans="2:8" ht="15.75">
      <c r="B206" s="61"/>
      <c r="E206" s="306"/>
      <c r="H206" s="71"/>
    </row>
    <row r="207" spans="2:17" ht="15.75">
      <c r="B207" s="61" t="s">
        <v>23</v>
      </c>
      <c r="C207" s="283">
        <v>10</v>
      </c>
      <c r="E207" s="307"/>
      <c r="G207" s="282"/>
      <c r="H207" s="62"/>
      <c r="Q207" s="118"/>
    </row>
    <row r="208" spans="2:17" ht="15.75">
      <c r="B208" s="61"/>
      <c r="E208" s="306"/>
      <c r="H208" s="62"/>
      <c r="Q208" s="118"/>
    </row>
    <row r="209" spans="1:8" ht="30.75" customHeight="1">
      <c r="A209" s="48" t="s">
        <v>107</v>
      </c>
      <c r="B209" s="61" t="s">
        <v>105</v>
      </c>
      <c r="E209" s="306"/>
      <c r="H209" s="71"/>
    </row>
    <row r="210" spans="2:8" ht="15.75">
      <c r="B210" s="61"/>
      <c r="E210" s="306"/>
      <c r="H210" s="58"/>
    </row>
    <row r="211" spans="2:8" ht="15.75">
      <c r="B211" s="61" t="s">
        <v>22</v>
      </c>
      <c r="C211" s="283">
        <v>157</v>
      </c>
      <c r="E211" s="305"/>
      <c r="G211" s="282"/>
      <c r="H211" s="62"/>
    </row>
    <row r="212" spans="2:17" ht="15.75">
      <c r="B212" s="61"/>
      <c r="E212" s="306"/>
      <c r="H212" s="62"/>
      <c r="Q212" s="118"/>
    </row>
    <row r="213" spans="1:8" ht="42.75" customHeight="1">
      <c r="A213" s="48" t="s">
        <v>2</v>
      </c>
      <c r="B213" s="61" t="s">
        <v>104</v>
      </c>
      <c r="E213" s="306"/>
      <c r="H213" s="71"/>
    </row>
    <row r="214" spans="2:8" ht="15.75">
      <c r="B214" s="61"/>
      <c r="E214" s="306"/>
      <c r="H214" s="58"/>
    </row>
    <row r="215" spans="2:8" ht="15.75">
      <c r="B215" s="61" t="s">
        <v>22</v>
      </c>
      <c r="C215" s="283">
        <v>157</v>
      </c>
      <c r="E215" s="305"/>
      <c r="G215" s="282"/>
      <c r="H215" s="62"/>
    </row>
    <row r="216" spans="2:8" ht="15.75">
      <c r="B216" s="61"/>
      <c r="E216" s="319"/>
      <c r="H216" s="62"/>
    </row>
    <row r="217" spans="1:8" ht="22.5" customHeight="1">
      <c r="A217" s="48" t="s">
        <v>112</v>
      </c>
      <c r="B217" s="61" t="s">
        <v>108</v>
      </c>
      <c r="E217" s="306"/>
      <c r="H217" s="71"/>
    </row>
    <row r="218" spans="2:8" ht="15.75">
      <c r="B218" s="61"/>
      <c r="E218" s="306"/>
      <c r="H218" s="58"/>
    </row>
    <row r="219" spans="2:8" ht="15.75">
      <c r="B219" s="61" t="s">
        <v>22</v>
      </c>
      <c r="C219" s="283">
        <v>157</v>
      </c>
      <c r="E219" s="305"/>
      <c r="G219" s="282"/>
      <c r="H219" s="62"/>
    </row>
    <row r="220" spans="2:8" ht="15.75">
      <c r="B220" s="61"/>
      <c r="H220" s="71"/>
    </row>
    <row r="221" spans="1:17" s="74" customFormat="1" ht="63.75">
      <c r="A221" s="48" t="s">
        <v>113</v>
      </c>
      <c r="B221" s="61" t="s">
        <v>9</v>
      </c>
      <c r="C221" s="62"/>
      <c r="D221" s="62"/>
      <c r="E221" s="136"/>
      <c r="F221" s="62"/>
      <c r="G221" s="124"/>
      <c r="H221" s="71"/>
      <c r="I221" s="72"/>
      <c r="J221" s="73"/>
      <c r="M221" s="75"/>
      <c r="N221" s="75"/>
      <c r="O221" s="75"/>
      <c r="Q221" s="105"/>
    </row>
    <row r="222" spans="2:17" ht="15.75">
      <c r="B222" s="61"/>
      <c r="C222" s="69"/>
      <c r="D222" s="69"/>
      <c r="E222" s="139"/>
      <c r="F222" s="69"/>
      <c r="G222" s="128"/>
      <c r="H222" s="74"/>
      <c r="Q222" s="107"/>
    </row>
    <row r="223" spans="2:11" ht="15.75">
      <c r="B223" s="61" t="s">
        <v>39</v>
      </c>
      <c r="G223" s="282"/>
      <c r="H223" s="62"/>
      <c r="J223" s="124"/>
      <c r="K223" s="124"/>
    </row>
    <row r="224" spans="2:8" ht="15.75">
      <c r="B224" s="61"/>
      <c r="H224" s="71"/>
    </row>
    <row r="225" spans="2:17" ht="15.75">
      <c r="B225" s="57" t="s">
        <v>24</v>
      </c>
      <c r="C225" s="66"/>
      <c r="D225" s="66"/>
      <c r="E225" s="137"/>
      <c r="F225" s="66"/>
      <c r="G225" s="278"/>
      <c r="Q225" s="106"/>
    </row>
    <row r="226" ht="15.75">
      <c r="H226" s="71"/>
    </row>
    <row r="227" ht="15.75">
      <c r="H227" s="71"/>
    </row>
  </sheetData>
  <sheetProtection selectLockedCells="1"/>
  <mergeCells count="2">
    <mergeCell ref="E22:G22"/>
    <mergeCell ref="E23:G23"/>
  </mergeCells>
  <conditionalFormatting sqref="C223:G225 C146:G166 C131:G142 C41:G65 C68:G92 C98:G117 G14:G17 C121:G129 C173:G187 C189:G199 C201:G219">
    <cfRule type="cellIs" priority="5" dxfId="35" operator="greaterThan" stopIfTrue="1">
      <formula>0</formula>
    </cfRule>
  </conditionalFormatting>
  <printOptions/>
  <pageMargins left="1.1811023622047245" right="0.15748031496062992" top="0.5905511811023623" bottom="0.5905511811023623" header="0.3937007874015748" footer="0.3937007874015748"/>
  <pageSetup firstPageNumber="1" useFirstPageNumber="1" horizontalDpi="600" verticalDpi="600" orientation="portrait" paperSize="9" r:id="rId1"/>
  <headerFooter alignWithMargins="0">
    <oddHeader>&amp;R&amp;"Arial,Navadno"&amp;9KANAL PV9</oddHeader>
    <oddFooter>&amp;C&amp;"Arial,Navadno"&amp;10&amp;P</oddFooter>
  </headerFooter>
  <rowBreaks count="9" manualBreakCount="9">
    <brk id="33" max="6" man="1"/>
    <brk id="65" max="6" man="1"/>
    <brk id="93" max="6" man="1"/>
    <brk id="117" max="6" man="1"/>
    <brk id="129" max="6" man="1"/>
    <brk id="142" max="6" man="1"/>
    <brk id="169" max="6" man="1"/>
    <brk id="187" max="6" man="1"/>
    <brk id="199" max="6" man="1"/>
  </rowBreaks>
</worksheet>
</file>

<file path=xl/worksheets/sheet22.xml><?xml version="1.0" encoding="utf-8"?>
<worksheet xmlns="http://schemas.openxmlformats.org/spreadsheetml/2006/main" xmlns:r="http://schemas.openxmlformats.org/officeDocument/2006/relationships">
  <dimension ref="A1:Q181"/>
  <sheetViews>
    <sheetView view="pageBreakPreview" zoomScale="60" zoomScalePageLayoutView="0" workbookViewId="0" topLeftCell="A19">
      <selection activeCell="E41" sqref="E41:E173"/>
    </sheetView>
  </sheetViews>
  <sheetFormatPr defaultColWidth="8.69921875" defaultRowHeight="15.75"/>
  <cols>
    <col min="1" max="1" width="6.59765625" style="48" customWidth="1"/>
    <col min="2" max="2" width="27.3984375" style="63" customWidth="1"/>
    <col min="3" max="3" width="7.3984375" style="62" customWidth="1"/>
    <col min="4" max="4" width="1.203125" style="62" customWidth="1"/>
    <col min="5" max="5" width="11.19921875" style="136" customWidth="1"/>
    <col min="6" max="6" width="3.3984375" style="62" customWidth="1"/>
    <col min="7" max="7" width="14" style="124" customWidth="1"/>
    <col min="8" max="8" width="3.69921875" style="51" customWidth="1"/>
    <col min="9" max="9" width="14.796875" style="52" customWidth="1"/>
    <col min="10" max="10" width="8.69921875" style="53" customWidth="1"/>
    <col min="11" max="11" width="25.59765625" style="51" customWidth="1"/>
    <col min="12" max="12" width="15.59765625" style="51" customWidth="1"/>
    <col min="13" max="15" width="8.69921875" style="54" customWidth="1"/>
    <col min="16" max="16" width="8.69921875" style="51" customWidth="1"/>
    <col min="17" max="17" width="11.19921875" style="105" customWidth="1"/>
    <col min="18" max="16384" width="8.69921875" style="51" customWidth="1"/>
  </cols>
  <sheetData>
    <row r="1" spans="1:17" s="97" customFormat="1" ht="15.75" customHeight="1">
      <c r="A1" s="39"/>
      <c r="B1" s="40" t="s">
        <v>11</v>
      </c>
      <c r="C1" s="1" t="s">
        <v>129</v>
      </c>
      <c r="D1" s="38"/>
      <c r="E1" s="38"/>
      <c r="F1" s="2"/>
      <c r="G1" s="119"/>
      <c r="H1" s="96"/>
      <c r="Q1" s="113"/>
    </row>
    <row r="2" spans="1:17" s="97" customFormat="1" ht="15.75" customHeight="1">
      <c r="A2" s="39"/>
      <c r="B2" s="40"/>
      <c r="C2" s="1" t="s">
        <v>130</v>
      </c>
      <c r="D2" s="38"/>
      <c r="E2" s="38"/>
      <c r="F2" s="2"/>
      <c r="G2" s="119"/>
      <c r="H2" s="96"/>
      <c r="Q2" s="113"/>
    </row>
    <row r="3" spans="1:17" s="97" customFormat="1" ht="15.75" customHeight="1">
      <c r="A3" s="39"/>
      <c r="B3" s="40" t="s">
        <v>8</v>
      </c>
      <c r="C3" s="45" t="s">
        <v>239</v>
      </c>
      <c r="D3" s="38"/>
      <c r="E3" s="130"/>
      <c r="F3" s="2"/>
      <c r="G3" s="119"/>
      <c r="H3" s="96"/>
      <c r="Q3" s="113"/>
    </row>
    <row r="4" spans="1:17" s="97" customFormat="1" ht="15.75">
      <c r="A4" s="39"/>
      <c r="B4" s="40" t="s">
        <v>12</v>
      </c>
      <c r="C4" s="45" t="s">
        <v>217</v>
      </c>
      <c r="D4" s="46"/>
      <c r="E4" s="131"/>
      <c r="F4" s="46"/>
      <c r="G4" s="120"/>
      <c r="Q4" s="101"/>
    </row>
    <row r="5" spans="1:17" s="97" customFormat="1" ht="15.75">
      <c r="A5" s="39"/>
      <c r="B5" s="40" t="s">
        <v>13</v>
      </c>
      <c r="C5" s="1" t="s">
        <v>180</v>
      </c>
      <c r="D5" s="38"/>
      <c r="E5" s="130"/>
      <c r="F5" s="2"/>
      <c r="G5" s="120"/>
      <c r="Q5" s="113"/>
    </row>
    <row r="6" spans="1:17" s="43" customFormat="1" ht="15.75">
      <c r="A6" s="39"/>
      <c r="B6" s="40"/>
      <c r="C6" s="47" t="s">
        <v>181</v>
      </c>
      <c r="D6" s="46"/>
      <c r="E6" s="131"/>
      <c r="F6" s="46"/>
      <c r="G6" s="120"/>
      <c r="I6" s="41"/>
      <c r="J6" s="42"/>
      <c r="M6" s="44"/>
      <c r="N6" s="44"/>
      <c r="O6" s="44"/>
      <c r="Q6" s="101"/>
    </row>
    <row r="7" spans="1:17" s="43" customFormat="1" ht="15.75">
      <c r="A7" s="39"/>
      <c r="B7" s="40"/>
      <c r="C7" s="47"/>
      <c r="D7" s="46"/>
      <c r="E7" s="131"/>
      <c r="F7" s="46"/>
      <c r="G7" s="120"/>
      <c r="I7" s="41"/>
      <c r="J7" s="42"/>
      <c r="M7" s="44"/>
      <c r="N7" s="44"/>
      <c r="O7" s="44"/>
      <c r="Q7" s="101"/>
    </row>
    <row r="9" spans="1:17" ht="18">
      <c r="A9" s="48" t="s">
        <v>14</v>
      </c>
      <c r="B9" s="49" t="s">
        <v>52</v>
      </c>
      <c r="C9" s="50"/>
      <c r="D9" s="50"/>
      <c r="E9" s="132"/>
      <c r="F9" s="50"/>
      <c r="G9" s="121"/>
      <c r="Q9" s="102"/>
    </row>
    <row r="10" spans="2:17" ht="15.75">
      <c r="B10" s="50"/>
      <c r="C10" s="50"/>
      <c r="D10" s="50"/>
      <c r="E10" s="132"/>
      <c r="F10" s="50"/>
      <c r="G10" s="121"/>
      <c r="Q10" s="102"/>
    </row>
    <row r="12" spans="1:17" s="9" customFormat="1" ht="15.75">
      <c r="A12" s="10" t="s">
        <v>15</v>
      </c>
      <c r="B12" s="11" t="s">
        <v>16</v>
      </c>
      <c r="C12" s="55"/>
      <c r="E12" s="133"/>
      <c r="G12" s="122"/>
      <c r="I12" s="30"/>
      <c r="J12" s="26"/>
      <c r="M12" s="34"/>
      <c r="N12" s="34"/>
      <c r="O12" s="34"/>
      <c r="Q12" s="114"/>
    </row>
    <row r="13" spans="1:17" s="9" customFormat="1" ht="15.75">
      <c r="A13" s="10"/>
      <c r="B13" s="11"/>
      <c r="C13" s="55"/>
      <c r="E13" s="133"/>
      <c r="G13" s="122"/>
      <c r="I13" s="30"/>
      <c r="J13" s="26"/>
      <c r="M13" s="34"/>
      <c r="N13" s="34"/>
      <c r="O13" s="34"/>
      <c r="Q13" s="114"/>
    </row>
    <row r="14" spans="1:17" s="9" customFormat="1" ht="15.75">
      <c r="A14" s="56" t="s">
        <v>27</v>
      </c>
      <c r="B14" s="57" t="s">
        <v>26</v>
      </c>
      <c r="C14" s="58"/>
      <c r="D14" s="58"/>
      <c r="E14" s="134"/>
      <c r="F14" s="58"/>
      <c r="G14" s="278"/>
      <c r="H14" s="99"/>
      <c r="I14" s="30"/>
      <c r="J14" s="26"/>
      <c r="K14" s="145"/>
      <c r="M14" s="34"/>
      <c r="N14" s="34"/>
      <c r="O14" s="34"/>
      <c r="Q14" s="103"/>
    </row>
    <row r="15" spans="1:17" ht="15.75">
      <c r="A15" s="56" t="s">
        <v>32</v>
      </c>
      <c r="B15" s="57" t="s">
        <v>17</v>
      </c>
      <c r="C15" s="58"/>
      <c r="D15" s="58"/>
      <c r="E15" s="134"/>
      <c r="F15" s="58"/>
      <c r="G15" s="278"/>
      <c r="H15" s="99"/>
      <c r="K15" s="142"/>
      <c r="Q15" s="103"/>
    </row>
    <row r="16" spans="1:17" ht="15.75">
      <c r="A16" s="56" t="s">
        <v>42</v>
      </c>
      <c r="B16" s="57" t="s">
        <v>18</v>
      </c>
      <c r="C16" s="58"/>
      <c r="D16" s="58"/>
      <c r="E16" s="134"/>
      <c r="F16" s="58"/>
      <c r="G16" s="278"/>
      <c r="H16" s="99"/>
      <c r="K16" s="142"/>
      <c r="Q16" s="103"/>
    </row>
    <row r="17" spans="1:17" ht="15.75">
      <c r="A17" s="56"/>
      <c r="B17" s="57"/>
      <c r="C17" s="58"/>
      <c r="D17" s="58"/>
      <c r="E17" s="134"/>
      <c r="F17" s="58"/>
      <c r="G17" s="123"/>
      <c r="K17" s="142"/>
      <c r="Q17" s="103"/>
    </row>
    <row r="18" spans="1:17" ht="16.5" thickBot="1">
      <c r="A18" s="56"/>
      <c r="B18" s="59" t="s">
        <v>53</v>
      </c>
      <c r="C18" s="60"/>
      <c r="D18" s="60"/>
      <c r="E18" s="135"/>
      <c r="F18" s="60"/>
      <c r="G18" s="279"/>
      <c r="H18" s="99"/>
      <c r="K18" s="143"/>
      <c r="Q18" s="104"/>
    </row>
    <row r="22" spans="2:7" ht="15.75" customHeight="1">
      <c r="B22" s="151" t="s">
        <v>83</v>
      </c>
      <c r="E22" s="1249"/>
      <c r="F22" s="1249"/>
      <c r="G22" s="1249"/>
    </row>
    <row r="23" spans="2:7" ht="84.75" customHeight="1">
      <c r="B23" s="151" t="s">
        <v>86</v>
      </c>
      <c r="E23" s="1250"/>
      <c r="F23" s="1250"/>
      <c r="G23" s="1250"/>
    </row>
    <row r="24" ht="15.75">
      <c r="B24" s="151"/>
    </row>
    <row r="25" ht="15.75">
      <c r="B25" s="151" t="s">
        <v>84</v>
      </c>
    </row>
    <row r="26" ht="63.75">
      <c r="B26" s="151" t="s">
        <v>85</v>
      </c>
    </row>
    <row r="27" ht="15.75">
      <c r="B27" s="151"/>
    </row>
    <row r="28" ht="15.75">
      <c r="K28" s="63"/>
    </row>
    <row r="29" ht="15.75">
      <c r="K29" s="63"/>
    </row>
    <row r="30" ht="15.75">
      <c r="B30" s="151"/>
    </row>
    <row r="31" ht="15.75">
      <c r="B31" s="151"/>
    </row>
    <row r="33" ht="15.75">
      <c r="B33" s="63" t="s">
        <v>172</v>
      </c>
    </row>
    <row r="34" spans="1:17" s="9" customFormat="1" ht="15.75">
      <c r="A34" s="48"/>
      <c r="B34" s="63"/>
      <c r="C34" s="62"/>
      <c r="D34" s="62"/>
      <c r="E34" s="136"/>
      <c r="F34" s="62"/>
      <c r="G34" s="124"/>
      <c r="H34" s="51"/>
      <c r="I34" s="30"/>
      <c r="J34" s="26"/>
      <c r="M34" s="34"/>
      <c r="N34" s="34"/>
      <c r="O34" s="34"/>
      <c r="Q34" s="105"/>
    </row>
    <row r="35" spans="1:17" ht="15.75">
      <c r="A35" s="14" t="s">
        <v>19</v>
      </c>
      <c r="B35" s="11" t="s">
        <v>16</v>
      </c>
      <c r="C35" s="55"/>
      <c r="D35" s="9"/>
      <c r="E35" s="133"/>
      <c r="F35" s="9"/>
      <c r="G35" s="122"/>
      <c r="H35" s="9"/>
      <c r="Q35" s="114"/>
    </row>
    <row r="36" spans="1:17" s="9" customFormat="1" ht="15.75">
      <c r="A36" s="48"/>
      <c r="B36" s="65"/>
      <c r="C36" s="66"/>
      <c r="D36" s="66"/>
      <c r="E36" s="137"/>
      <c r="F36" s="66"/>
      <c r="G36" s="125"/>
      <c r="H36" s="51"/>
      <c r="I36" s="30"/>
      <c r="J36" s="26"/>
      <c r="M36" s="34"/>
      <c r="N36" s="34"/>
      <c r="O36" s="34"/>
      <c r="Q36" s="106"/>
    </row>
    <row r="37" spans="1:17" s="9" customFormat="1" ht="15.75">
      <c r="A37" s="14" t="s">
        <v>27</v>
      </c>
      <c r="B37" s="11" t="s">
        <v>26</v>
      </c>
      <c r="C37" s="55"/>
      <c r="E37" s="133"/>
      <c r="G37" s="122"/>
      <c r="I37" s="30"/>
      <c r="J37" s="26"/>
      <c r="M37" s="34"/>
      <c r="N37" s="34"/>
      <c r="O37" s="34"/>
      <c r="Q37" s="114"/>
    </row>
    <row r="38" spans="1:17" s="9" customFormat="1" ht="15.75">
      <c r="A38" s="10"/>
      <c r="B38" s="11"/>
      <c r="C38" s="276" t="s">
        <v>176</v>
      </c>
      <c r="D38" s="272"/>
      <c r="E38" s="277" t="s">
        <v>177</v>
      </c>
      <c r="F38" s="272"/>
      <c r="G38" s="277" t="s">
        <v>170</v>
      </c>
      <c r="I38" s="30"/>
      <c r="J38" s="26"/>
      <c r="M38" s="34"/>
      <c r="N38" s="34"/>
      <c r="O38" s="34"/>
      <c r="Q38" s="114"/>
    </row>
    <row r="39" spans="1:17" s="20" customFormat="1" ht="39">
      <c r="A39" s="15" t="s">
        <v>28</v>
      </c>
      <c r="B39" s="16" t="s">
        <v>145</v>
      </c>
      <c r="C39" s="55"/>
      <c r="D39" s="9"/>
      <c r="E39" s="133"/>
      <c r="F39" s="9"/>
      <c r="G39" s="122"/>
      <c r="H39" s="9"/>
      <c r="I39" s="31"/>
      <c r="J39" s="27"/>
      <c r="M39" s="35"/>
      <c r="N39" s="35"/>
      <c r="O39" s="35"/>
      <c r="Q39" s="114"/>
    </row>
    <row r="40" spans="1:17" s="9" customFormat="1" ht="15.75">
      <c r="A40" s="21"/>
      <c r="B40" s="16"/>
      <c r="C40" s="67"/>
      <c r="D40" s="20"/>
      <c r="E40" s="138"/>
      <c r="F40" s="20"/>
      <c r="G40" s="126"/>
      <c r="H40" s="20"/>
      <c r="I40" s="30"/>
      <c r="J40" s="26"/>
      <c r="M40" s="34"/>
      <c r="N40" s="34"/>
      <c r="O40" s="34"/>
      <c r="Q40" s="115"/>
    </row>
    <row r="41" spans="1:17" s="9" customFormat="1" ht="15.75">
      <c r="A41" s="10"/>
      <c r="B41" s="61" t="s">
        <v>22</v>
      </c>
      <c r="C41" s="283">
        <v>1.9</v>
      </c>
      <c r="D41" s="62"/>
      <c r="E41" s="305"/>
      <c r="F41" s="100"/>
      <c r="G41" s="282"/>
      <c r="H41" s="100"/>
      <c r="I41" s="30"/>
      <c r="J41" s="26"/>
      <c r="M41" s="34"/>
      <c r="N41" s="34"/>
      <c r="O41" s="34"/>
      <c r="Q41" s="105"/>
    </row>
    <row r="42" spans="1:17" s="9" customFormat="1" ht="15.75">
      <c r="A42" s="10"/>
      <c r="B42" s="61"/>
      <c r="C42" s="62"/>
      <c r="D42" s="62"/>
      <c r="E42" s="306"/>
      <c r="F42" s="62"/>
      <c r="G42" s="124"/>
      <c r="H42" s="62"/>
      <c r="I42" s="30"/>
      <c r="J42" s="26"/>
      <c r="M42" s="34"/>
      <c r="N42" s="34"/>
      <c r="O42" s="34"/>
      <c r="Q42" s="105"/>
    </row>
    <row r="43" spans="1:17" s="22" customFormat="1" ht="57.75" customHeight="1">
      <c r="A43" s="15" t="s">
        <v>56</v>
      </c>
      <c r="B43" s="61" t="s">
        <v>68</v>
      </c>
      <c r="C43" s="62"/>
      <c r="D43" s="62"/>
      <c r="E43" s="306"/>
      <c r="F43" s="62"/>
      <c r="G43" s="124"/>
      <c r="H43" s="9"/>
      <c r="I43" s="32"/>
      <c r="J43" s="28"/>
      <c r="M43" s="36"/>
      <c r="N43" s="36"/>
      <c r="O43" s="36"/>
      <c r="Q43" s="105"/>
    </row>
    <row r="44" spans="1:17" s="9" customFormat="1" ht="15.75">
      <c r="A44" s="23"/>
      <c r="B44" s="61"/>
      <c r="C44" s="69"/>
      <c r="D44" s="69"/>
      <c r="E44" s="306"/>
      <c r="F44" s="69"/>
      <c r="G44" s="128"/>
      <c r="H44" s="22"/>
      <c r="I44" s="30"/>
      <c r="J44" s="26"/>
      <c r="M44" s="34"/>
      <c r="N44" s="34"/>
      <c r="O44" s="34"/>
      <c r="Q44" s="107"/>
    </row>
    <row r="45" spans="1:17" s="9" customFormat="1" ht="15.75">
      <c r="A45" s="10"/>
      <c r="B45" s="61" t="s">
        <v>23</v>
      </c>
      <c r="C45" s="283">
        <f>INT(C41/20)+1</f>
        <v>1</v>
      </c>
      <c r="D45" s="62"/>
      <c r="E45" s="307"/>
      <c r="F45" s="100"/>
      <c r="G45" s="282"/>
      <c r="H45" s="100"/>
      <c r="I45" s="30"/>
      <c r="J45" s="26"/>
      <c r="M45" s="34"/>
      <c r="N45" s="34"/>
      <c r="O45" s="34"/>
      <c r="Q45" s="105"/>
    </row>
    <row r="46" spans="1:17" s="9" customFormat="1" ht="15.75">
      <c r="A46" s="10"/>
      <c r="B46" s="61"/>
      <c r="C46" s="62"/>
      <c r="D46" s="62"/>
      <c r="E46" s="306"/>
      <c r="F46" s="62"/>
      <c r="G46" s="124"/>
      <c r="H46" s="62"/>
      <c r="I46" s="30"/>
      <c r="J46" s="26"/>
      <c r="M46" s="34"/>
      <c r="N46" s="34"/>
      <c r="O46" s="34"/>
      <c r="Q46" s="105"/>
    </row>
    <row r="47" spans="1:17" s="9" customFormat="1" ht="38.25">
      <c r="A47" s="15" t="s">
        <v>5</v>
      </c>
      <c r="B47" s="61" t="s">
        <v>6</v>
      </c>
      <c r="C47" s="62"/>
      <c r="D47" s="62"/>
      <c r="E47" s="306"/>
      <c r="F47" s="62"/>
      <c r="G47" s="124"/>
      <c r="I47" s="30"/>
      <c r="J47" s="26"/>
      <c r="M47" s="34"/>
      <c r="N47" s="34"/>
      <c r="O47" s="34"/>
      <c r="Q47" s="105"/>
    </row>
    <row r="48" spans="1:17" s="9" customFormat="1" ht="15.75">
      <c r="A48" s="23"/>
      <c r="B48" s="61"/>
      <c r="C48" s="69"/>
      <c r="D48" s="69"/>
      <c r="E48" s="308"/>
      <c r="F48" s="69"/>
      <c r="G48" s="128"/>
      <c r="H48" s="22"/>
      <c r="I48" s="30"/>
      <c r="J48" s="26"/>
      <c r="M48" s="34"/>
      <c r="N48" s="34"/>
      <c r="O48" s="34"/>
      <c r="Q48" s="107"/>
    </row>
    <row r="49" spans="1:17" s="9" customFormat="1" ht="15.75">
      <c r="A49" s="10"/>
      <c r="B49" s="61" t="s">
        <v>29</v>
      </c>
      <c r="C49" s="283">
        <v>1</v>
      </c>
      <c r="D49" s="62"/>
      <c r="E49" s="307"/>
      <c r="F49" s="100"/>
      <c r="G49" s="282"/>
      <c r="H49" s="100"/>
      <c r="I49" s="30"/>
      <c r="J49" s="26"/>
      <c r="M49" s="34"/>
      <c r="N49" s="34"/>
      <c r="O49" s="34"/>
      <c r="Q49" s="105"/>
    </row>
    <row r="50" spans="1:17" s="9" customFormat="1" ht="15.75">
      <c r="A50" s="10"/>
      <c r="B50" s="61"/>
      <c r="C50" s="62"/>
      <c r="D50" s="62"/>
      <c r="E50" s="306"/>
      <c r="F50" s="62"/>
      <c r="G50" s="124"/>
      <c r="H50" s="62"/>
      <c r="I50" s="30"/>
      <c r="J50" s="26"/>
      <c r="M50" s="34"/>
      <c r="N50" s="34"/>
      <c r="O50" s="34"/>
      <c r="Q50" s="105"/>
    </row>
    <row r="51" spans="1:17" s="22" customFormat="1" ht="48" customHeight="1">
      <c r="A51" s="15" t="s">
        <v>75</v>
      </c>
      <c r="B51" s="61" t="s">
        <v>142</v>
      </c>
      <c r="C51" s="62"/>
      <c r="D51" s="62"/>
      <c r="E51" s="306"/>
      <c r="F51" s="62"/>
      <c r="G51" s="124"/>
      <c r="H51" s="9"/>
      <c r="I51" s="32"/>
      <c r="J51" s="28"/>
      <c r="M51" s="36"/>
      <c r="N51" s="36"/>
      <c r="O51" s="36"/>
      <c r="Q51" s="105"/>
    </row>
    <row r="52" spans="1:17" s="9" customFormat="1" ht="15.75">
      <c r="A52" s="23"/>
      <c r="B52" s="61"/>
      <c r="C52" s="69"/>
      <c r="D52" s="69"/>
      <c r="E52" s="308"/>
      <c r="F52" s="69"/>
      <c r="G52" s="128"/>
      <c r="H52" s="22"/>
      <c r="I52" s="30"/>
      <c r="J52" s="26"/>
      <c r="M52" s="34"/>
      <c r="N52" s="34"/>
      <c r="O52" s="34"/>
      <c r="Q52" s="107"/>
    </row>
    <row r="53" spans="1:17" s="9" customFormat="1" ht="15.75">
      <c r="A53" s="10"/>
      <c r="B53" s="61" t="s">
        <v>23</v>
      </c>
      <c r="C53" s="283">
        <v>1</v>
      </c>
      <c r="D53" s="62"/>
      <c r="E53" s="307"/>
      <c r="F53" s="100"/>
      <c r="G53" s="282"/>
      <c r="H53" s="100"/>
      <c r="I53" s="30"/>
      <c r="J53" s="26"/>
      <c r="M53" s="34"/>
      <c r="N53" s="34"/>
      <c r="O53" s="34"/>
      <c r="Q53" s="105"/>
    </row>
    <row r="54" spans="1:17" s="9" customFormat="1" ht="15.75">
      <c r="A54" s="10"/>
      <c r="B54" s="61"/>
      <c r="C54" s="62"/>
      <c r="D54" s="62"/>
      <c r="E54" s="306"/>
      <c r="F54" s="100"/>
      <c r="G54" s="124"/>
      <c r="H54" s="100"/>
      <c r="I54" s="30"/>
      <c r="J54" s="26"/>
      <c r="M54" s="34"/>
      <c r="N54" s="34"/>
      <c r="O54" s="34"/>
      <c r="Q54" s="105"/>
    </row>
    <row r="55" spans="1:17" s="22" customFormat="1" ht="34.5" customHeight="1">
      <c r="A55" s="15" t="s">
        <v>143</v>
      </c>
      <c r="B55" s="61" t="s">
        <v>144</v>
      </c>
      <c r="C55" s="62"/>
      <c r="D55" s="62"/>
      <c r="E55" s="306"/>
      <c r="F55" s="62"/>
      <c r="G55" s="124"/>
      <c r="H55" s="9"/>
      <c r="I55" s="32"/>
      <c r="J55" s="28"/>
      <c r="M55" s="36"/>
      <c r="N55" s="36"/>
      <c r="O55" s="36"/>
      <c r="Q55" s="105"/>
    </row>
    <row r="56" spans="1:17" s="9" customFormat="1" ht="15.75">
      <c r="A56" s="23"/>
      <c r="B56" s="61"/>
      <c r="C56" s="69"/>
      <c r="D56" s="69"/>
      <c r="E56" s="308"/>
      <c r="F56" s="69"/>
      <c r="G56" s="128"/>
      <c r="H56" s="22"/>
      <c r="I56" s="30"/>
      <c r="J56" s="26"/>
      <c r="M56" s="34"/>
      <c r="N56" s="34"/>
      <c r="O56" s="34"/>
      <c r="Q56" s="107"/>
    </row>
    <row r="57" spans="1:17" s="9" customFormat="1" ht="15.75">
      <c r="A57" s="10"/>
      <c r="B57" s="61" t="s">
        <v>71</v>
      </c>
      <c r="C57" s="283">
        <v>1.9</v>
      </c>
      <c r="D57" s="62"/>
      <c r="E57" s="307"/>
      <c r="F57" s="100"/>
      <c r="G57" s="282"/>
      <c r="H57" s="100"/>
      <c r="I57" s="30"/>
      <c r="J57" s="26"/>
      <c r="M57" s="34"/>
      <c r="N57" s="34"/>
      <c r="O57" s="34"/>
      <c r="Q57" s="105"/>
    </row>
    <row r="58" spans="1:17" s="9" customFormat="1" ht="15.75">
      <c r="A58" s="10"/>
      <c r="B58" s="61"/>
      <c r="C58" s="276" t="s">
        <v>176</v>
      </c>
      <c r="D58" s="272"/>
      <c r="E58" s="310" t="s">
        <v>177</v>
      </c>
      <c r="F58" s="272"/>
      <c r="G58" s="277" t="s">
        <v>170</v>
      </c>
      <c r="H58" s="62"/>
      <c r="I58" s="30"/>
      <c r="J58" s="26"/>
      <c r="M58" s="34"/>
      <c r="N58" s="34"/>
      <c r="O58" s="34"/>
      <c r="Q58" s="105"/>
    </row>
    <row r="59" spans="1:17" s="9" customFormat="1" ht="86.25" customHeight="1">
      <c r="A59" s="15" t="s">
        <v>54</v>
      </c>
      <c r="B59" s="61" t="s">
        <v>240</v>
      </c>
      <c r="C59" s="62"/>
      <c r="D59" s="62"/>
      <c r="E59" s="306"/>
      <c r="F59" s="62"/>
      <c r="G59" s="124"/>
      <c r="I59" s="30"/>
      <c r="J59" s="26"/>
      <c r="M59" s="34"/>
      <c r="N59" s="34"/>
      <c r="O59" s="34"/>
      <c r="Q59" s="105"/>
    </row>
    <row r="60" spans="1:17" s="9" customFormat="1" ht="44.25" customHeight="1">
      <c r="A60" s="10"/>
      <c r="B60" s="61" t="s">
        <v>119</v>
      </c>
      <c r="C60" s="283">
        <v>1</v>
      </c>
      <c r="D60" s="62"/>
      <c r="E60" s="307"/>
      <c r="F60" s="100"/>
      <c r="G60" s="282"/>
      <c r="H60" s="100"/>
      <c r="I60" s="30"/>
      <c r="J60" s="26"/>
      <c r="M60" s="34"/>
      <c r="N60" s="34"/>
      <c r="O60" s="34"/>
      <c r="Q60" s="105"/>
    </row>
    <row r="61" spans="1:17" s="9" customFormat="1" ht="15.75" customHeight="1">
      <c r="A61" s="10"/>
      <c r="B61" s="61"/>
      <c r="C61" s="62"/>
      <c r="D61" s="62"/>
      <c r="E61" s="306"/>
      <c r="F61" s="62"/>
      <c r="G61" s="124"/>
      <c r="I61" s="30"/>
      <c r="J61" s="26"/>
      <c r="M61" s="34"/>
      <c r="N61" s="34"/>
      <c r="O61" s="34"/>
      <c r="Q61" s="105"/>
    </row>
    <row r="62" spans="1:17" s="9" customFormat="1" ht="15.75" customHeight="1">
      <c r="A62" s="15" t="s">
        <v>61</v>
      </c>
      <c r="B62" s="90" t="s">
        <v>62</v>
      </c>
      <c r="C62" s="62"/>
      <c r="D62" s="62"/>
      <c r="E62" s="306"/>
      <c r="F62" s="62"/>
      <c r="G62" s="124"/>
      <c r="I62" s="30"/>
      <c r="J62" s="26"/>
      <c r="M62" s="34"/>
      <c r="N62" s="34"/>
      <c r="O62" s="34"/>
      <c r="Q62" s="105"/>
    </row>
    <row r="63" spans="1:17" s="9" customFormat="1" ht="15.75" customHeight="1">
      <c r="A63" s="23"/>
      <c r="B63" s="90"/>
      <c r="C63" s="69"/>
      <c r="D63" s="69"/>
      <c r="E63" s="308"/>
      <c r="F63" s="69"/>
      <c r="G63" s="128"/>
      <c r="H63" s="22"/>
      <c r="I63" s="30"/>
      <c r="J63" s="26"/>
      <c r="M63" s="34"/>
      <c r="N63" s="34"/>
      <c r="O63" s="34"/>
      <c r="Q63" s="107"/>
    </row>
    <row r="64" spans="1:17" s="9" customFormat="1" ht="15.75" customHeight="1">
      <c r="A64" s="10"/>
      <c r="B64" s="90" t="s">
        <v>41</v>
      </c>
      <c r="C64" s="283">
        <v>1</v>
      </c>
      <c r="D64" s="62"/>
      <c r="E64" s="307"/>
      <c r="F64" s="100"/>
      <c r="G64" s="282"/>
      <c r="H64" s="100"/>
      <c r="I64" s="30"/>
      <c r="J64" s="26"/>
      <c r="M64" s="34"/>
      <c r="N64" s="34"/>
      <c r="O64" s="34"/>
      <c r="Q64" s="105"/>
    </row>
    <row r="65" spans="1:17" s="9" customFormat="1" ht="15.75" customHeight="1">
      <c r="A65" s="10"/>
      <c r="B65" s="61"/>
      <c r="C65" s="62"/>
      <c r="D65" s="62"/>
      <c r="E65" s="306"/>
      <c r="F65" s="62"/>
      <c r="G65" s="124"/>
      <c r="H65" s="62"/>
      <c r="I65" s="30"/>
      <c r="J65" s="26"/>
      <c r="M65" s="34"/>
      <c r="N65" s="34"/>
      <c r="O65" s="34"/>
      <c r="Q65" s="105"/>
    </row>
    <row r="66" spans="1:17" s="9" customFormat="1" ht="76.5">
      <c r="A66" s="15" t="s">
        <v>73</v>
      </c>
      <c r="B66" s="61" t="s">
        <v>141</v>
      </c>
      <c r="C66" s="62"/>
      <c r="D66" s="62"/>
      <c r="E66" s="306"/>
      <c r="F66" s="62"/>
      <c r="G66" s="124"/>
      <c r="I66" s="30"/>
      <c r="J66" s="26"/>
      <c r="M66" s="34"/>
      <c r="N66" s="34"/>
      <c r="O66" s="34"/>
      <c r="Q66" s="105"/>
    </row>
    <row r="67" spans="1:17" s="9" customFormat="1" ht="15.75" customHeight="1">
      <c r="A67" s="23"/>
      <c r="B67" s="61"/>
      <c r="C67" s="69"/>
      <c r="D67" s="69"/>
      <c r="E67" s="308"/>
      <c r="F67" s="69"/>
      <c r="G67" s="128"/>
      <c r="H67" s="22"/>
      <c r="I67" s="30"/>
      <c r="J67" s="26"/>
      <c r="M67" s="34"/>
      <c r="N67" s="34"/>
      <c r="O67" s="34"/>
      <c r="Q67" s="107"/>
    </row>
    <row r="68" spans="1:17" s="9" customFormat="1" ht="15.75" customHeight="1">
      <c r="A68" s="10"/>
      <c r="B68" s="61" t="s">
        <v>23</v>
      </c>
      <c r="C68" s="283">
        <v>1</v>
      </c>
      <c r="D68" s="62"/>
      <c r="E68" s="307"/>
      <c r="F68" s="100"/>
      <c r="G68" s="282"/>
      <c r="H68" s="100"/>
      <c r="I68" s="30"/>
      <c r="J68" s="26"/>
      <c r="M68" s="34"/>
      <c r="N68" s="34"/>
      <c r="O68" s="34"/>
      <c r="Q68" s="105"/>
    </row>
    <row r="69" spans="1:17" s="9" customFormat="1" ht="15.75" customHeight="1">
      <c r="A69" s="10"/>
      <c r="B69" s="61"/>
      <c r="C69" s="62"/>
      <c r="D69" s="62"/>
      <c r="E69" s="306"/>
      <c r="F69" s="62"/>
      <c r="G69" s="124"/>
      <c r="H69" s="62"/>
      <c r="I69" s="30"/>
      <c r="J69" s="26"/>
      <c r="M69" s="34"/>
      <c r="N69" s="34"/>
      <c r="O69" s="34"/>
      <c r="Q69" s="105"/>
    </row>
    <row r="70" spans="1:17" s="9" customFormat="1" ht="33.75" customHeight="1">
      <c r="A70" s="15" t="s">
        <v>74</v>
      </c>
      <c r="B70" s="61" t="s">
        <v>10</v>
      </c>
      <c r="C70" s="62"/>
      <c r="D70" s="62"/>
      <c r="E70" s="306"/>
      <c r="F70" s="62"/>
      <c r="G70" s="124"/>
      <c r="I70" s="30"/>
      <c r="J70" s="26"/>
      <c r="M70" s="34"/>
      <c r="N70" s="34"/>
      <c r="O70" s="34"/>
      <c r="Q70" s="105"/>
    </row>
    <row r="71" spans="1:17" s="9" customFormat="1" ht="15.75" customHeight="1">
      <c r="A71" s="23"/>
      <c r="B71" s="61"/>
      <c r="C71" s="69"/>
      <c r="D71" s="69"/>
      <c r="E71" s="308"/>
      <c r="F71" s="69"/>
      <c r="G71" s="128"/>
      <c r="H71" s="22"/>
      <c r="I71" s="30"/>
      <c r="J71" s="26"/>
      <c r="M71" s="34"/>
      <c r="N71" s="34"/>
      <c r="O71" s="34"/>
      <c r="Q71" s="107"/>
    </row>
    <row r="72" spans="1:17" s="9" customFormat="1" ht="15.75" customHeight="1">
      <c r="A72" s="10"/>
      <c r="B72" s="61" t="s">
        <v>23</v>
      </c>
      <c r="C72" s="283">
        <v>1</v>
      </c>
      <c r="D72" s="62"/>
      <c r="E72" s="307"/>
      <c r="F72" s="100"/>
      <c r="G72" s="282"/>
      <c r="H72" s="100"/>
      <c r="I72" s="30"/>
      <c r="J72" s="26"/>
      <c r="M72" s="34"/>
      <c r="N72" s="34"/>
      <c r="O72" s="34"/>
      <c r="Q72" s="105"/>
    </row>
    <row r="73" spans="1:17" s="9" customFormat="1" ht="15.75" customHeight="1">
      <c r="A73" s="10"/>
      <c r="B73" s="61"/>
      <c r="C73" s="62"/>
      <c r="D73" s="62"/>
      <c r="E73" s="306"/>
      <c r="F73" s="62"/>
      <c r="G73" s="124"/>
      <c r="I73" s="30"/>
      <c r="J73" s="26"/>
      <c r="M73" s="34"/>
      <c r="N73" s="34"/>
      <c r="O73" s="34"/>
      <c r="Q73" s="105"/>
    </row>
    <row r="74" spans="1:17" s="9" customFormat="1" ht="31.5">
      <c r="A74" s="14"/>
      <c r="B74" s="70" t="s">
        <v>43</v>
      </c>
      <c r="C74" s="58"/>
      <c r="D74" s="58"/>
      <c r="E74" s="311"/>
      <c r="F74" s="58"/>
      <c r="G74" s="278"/>
      <c r="H74" s="58"/>
      <c r="I74" s="144"/>
      <c r="J74" s="26"/>
      <c r="M74" s="34"/>
      <c r="N74" s="34"/>
      <c r="O74" s="34"/>
      <c r="Q74" s="103"/>
    </row>
    <row r="75" spans="1:17" s="9" customFormat="1" ht="15.75">
      <c r="A75" s="14"/>
      <c r="B75" s="70"/>
      <c r="C75" s="58"/>
      <c r="D75" s="58"/>
      <c r="E75" s="311"/>
      <c r="F75" s="58"/>
      <c r="G75" s="123"/>
      <c r="H75" s="58"/>
      <c r="I75" s="30"/>
      <c r="J75" s="26"/>
      <c r="M75" s="34"/>
      <c r="N75" s="34"/>
      <c r="O75" s="34"/>
      <c r="Q75" s="103"/>
    </row>
    <row r="76" spans="1:17" s="9" customFormat="1" ht="15.75">
      <c r="A76" s="14" t="s">
        <v>32</v>
      </c>
      <c r="B76" s="11" t="s">
        <v>17</v>
      </c>
      <c r="C76" s="55"/>
      <c r="E76" s="312"/>
      <c r="G76" s="122"/>
      <c r="I76" s="30"/>
      <c r="J76" s="26"/>
      <c r="M76" s="34"/>
      <c r="N76" s="34"/>
      <c r="O76" s="34"/>
      <c r="Q76" s="114"/>
    </row>
    <row r="77" spans="1:17" s="9" customFormat="1" ht="15.75">
      <c r="A77" s="14"/>
      <c r="B77" s="11"/>
      <c r="C77" s="55"/>
      <c r="E77" s="312"/>
      <c r="G77" s="122"/>
      <c r="I77" s="30"/>
      <c r="J77" s="26"/>
      <c r="M77" s="34"/>
      <c r="N77" s="34"/>
      <c r="O77" s="34"/>
      <c r="Q77" s="114"/>
    </row>
    <row r="78" spans="1:17" s="74" customFormat="1" ht="64.5" customHeight="1">
      <c r="A78" s="15" t="s">
        <v>33</v>
      </c>
      <c r="B78" s="61" t="s">
        <v>140</v>
      </c>
      <c r="C78" s="62"/>
      <c r="D78" s="62"/>
      <c r="E78" s="306"/>
      <c r="F78" s="62"/>
      <c r="G78" s="124"/>
      <c r="H78" s="71"/>
      <c r="I78" s="72"/>
      <c r="J78" s="73"/>
      <c r="M78" s="75"/>
      <c r="N78" s="75"/>
      <c r="O78" s="75"/>
      <c r="Q78" s="105"/>
    </row>
    <row r="79" spans="1:17" ht="15.75">
      <c r="A79" s="21"/>
      <c r="B79" s="61"/>
      <c r="C79" s="69"/>
      <c r="D79" s="69"/>
      <c r="E79" s="308"/>
      <c r="F79" s="69"/>
      <c r="G79" s="128"/>
      <c r="H79" s="74"/>
      <c r="Q79" s="107"/>
    </row>
    <row r="80" spans="2:8" ht="15.75">
      <c r="B80" s="61" t="s">
        <v>20</v>
      </c>
      <c r="C80" s="283">
        <v>0.5</v>
      </c>
      <c r="E80" s="305"/>
      <c r="F80" s="100"/>
      <c r="G80" s="282"/>
      <c r="H80" s="100"/>
    </row>
    <row r="81" spans="2:8" ht="15.75">
      <c r="B81" s="61"/>
      <c r="E81" s="306"/>
      <c r="H81" s="71"/>
    </row>
    <row r="82" spans="2:8" ht="15.75">
      <c r="B82" s="61"/>
      <c r="C82" s="276" t="s">
        <v>176</v>
      </c>
      <c r="D82" s="272"/>
      <c r="E82" s="310" t="s">
        <v>177</v>
      </c>
      <c r="F82" s="272"/>
      <c r="G82" s="277" t="s">
        <v>170</v>
      </c>
      <c r="H82" s="71"/>
    </row>
    <row r="83" spans="1:8" ht="65.25">
      <c r="A83" s="48" t="s">
        <v>36</v>
      </c>
      <c r="B83" s="61" t="s">
        <v>90</v>
      </c>
      <c r="E83" s="306"/>
      <c r="H83" s="71"/>
    </row>
    <row r="84" spans="2:8" ht="15.75">
      <c r="B84" s="61"/>
      <c r="E84" s="306"/>
      <c r="H84" s="71"/>
    </row>
    <row r="85" spans="2:8" ht="25.5">
      <c r="B85" s="61" t="s">
        <v>147</v>
      </c>
      <c r="E85" s="306"/>
      <c r="H85" s="71"/>
    </row>
    <row r="86" spans="2:8" ht="15.75">
      <c r="B86" s="61" t="s">
        <v>20</v>
      </c>
      <c r="C86" s="283">
        <f>5.46*0.8</f>
        <v>4.368</v>
      </c>
      <c r="E86" s="305"/>
      <c r="F86" s="100"/>
      <c r="G86" s="282"/>
      <c r="H86" s="100"/>
    </row>
    <row r="87" spans="2:10" ht="15.75">
      <c r="B87" s="61"/>
      <c r="E87" s="306"/>
      <c r="H87" s="62"/>
      <c r="J87" s="52"/>
    </row>
    <row r="88" spans="2:8" ht="15.75">
      <c r="B88" s="61" t="s">
        <v>148</v>
      </c>
      <c r="E88" s="306"/>
      <c r="H88" s="71"/>
    </row>
    <row r="89" spans="2:8" ht="15.75">
      <c r="B89" s="61" t="s">
        <v>20</v>
      </c>
      <c r="C89" s="283">
        <f>5.46*0.2</f>
        <v>1.092</v>
      </c>
      <c r="E89" s="307"/>
      <c r="F89" s="100"/>
      <c r="G89" s="282"/>
      <c r="H89" s="100"/>
    </row>
    <row r="90" spans="1:17" s="80" customFormat="1" ht="15.75">
      <c r="A90" s="81"/>
      <c r="B90" s="82"/>
      <c r="C90" s="76"/>
      <c r="D90" s="76"/>
      <c r="E90" s="306"/>
      <c r="F90" s="76"/>
      <c r="G90" s="124"/>
      <c r="H90" s="77"/>
      <c r="Q90" s="110"/>
    </row>
    <row r="91" spans="1:17" s="74" customFormat="1" ht="42" customHeight="1">
      <c r="A91" s="48" t="s">
        <v>45</v>
      </c>
      <c r="B91" s="61" t="s">
        <v>38</v>
      </c>
      <c r="C91" s="62"/>
      <c r="D91" s="62"/>
      <c r="E91" s="306"/>
      <c r="F91" s="62"/>
      <c r="G91" s="124"/>
      <c r="H91" s="71"/>
      <c r="I91" s="72"/>
      <c r="J91" s="73"/>
      <c r="M91" s="75"/>
      <c r="N91" s="75"/>
      <c r="O91" s="75"/>
      <c r="Q91" s="105"/>
    </row>
    <row r="92" spans="2:17" ht="15.75">
      <c r="B92" s="61"/>
      <c r="C92" s="69"/>
      <c r="D92" s="69"/>
      <c r="E92" s="306"/>
      <c r="F92" s="69"/>
      <c r="G92" s="128"/>
      <c r="H92" s="74"/>
      <c r="Q92" s="107"/>
    </row>
    <row r="93" spans="2:8" ht="15.75">
      <c r="B93" s="61" t="s">
        <v>25</v>
      </c>
      <c r="C93" s="283">
        <f>C41*0.75</f>
        <v>1.4249999999999998</v>
      </c>
      <c r="E93" s="307"/>
      <c r="G93" s="282"/>
      <c r="H93" s="62"/>
    </row>
    <row r="94" spans="2:8" ht="15.75">
      <c r="B94" s="61"/>
      <c r="E94" s="306"/>
      <c r="H94" s="71"/>
    </row>
    <row r="95" spans="1:17" s="74" customFormat="1" ht="140.25">
      <c r="A95" s="48" t="s">
        <v>46</v>
      </c>
      <c r="B95" s="61" t="s">
        <v>92</v>
      </c>
      <c r="C95" s="62"/>
      <c r="D95" s="62"/>
      <c r="E95" s="306"/>
      <c r="F95" s="62"/>
      <c r="G95" s="124"/>
      <c r="H95" s="71"/>
      <c r="I95" s="72"/>
      <c r="J95" s="73"/>
      <c r="M95" s="75"/>
      <c r="N95" s="75"/>
      <c r="O95" s="75"/>
      <c r="Q95" s="105"/>
    </row>
    <row r="96" spans="1:17" ht="15.75">
      <c r="A96" s="83"/>
      <c r="B96" s="61"/>
      <c r="C96" s="69"/>
      <c r="D96" s="69"/>
      <c r="E96" s="306"/>
      <c r="F96" s="69"/>
      <c r="G96" s="128"/>
      <c r="H96" s="74"/>
      <c r="Q96" s="107"/>
    </row>
    <row r="97" spans="2:8" ht="15.75">
      <c r="B97" s="61" t="s">
        <v>20</v>
      </c>
      <c r="C97" s="283">
        <v>0.25</v>
      </c>
      <c r="E97" s="307"/>
      <c r="G97" s="282"/>
      <c r="H97" s="62"/>
    </row>
    <row r="98" spans="2:8" ht="15.75">
      <c r="B98" s="61"/>
      <c r="C98" s="276" t="s">
        <v>176</v>
      </c>
      <c r="D98" s="272"/>
      <c r="E98" s="310" t="s">
        <v>177</v>
      </c>
      <c r="F98" s="272"/>
      <c r="G98" s="277" t="s">
        <v>170</v>
      </c>
      <c r="H98" s="71"/>
    </row>
    <row r="99" spans="1:17" s="74" customFormat="1" ht="114.75">
      <c r="A99" s="48" t="s">
        <v>47</v>
      </c>
      <c r="B99" s="61" t="s">
        <v>138</v>
      </c>
      <c r="C99" s="62"/>
      <c r="D99" s="62"/>
      <c r="E99" s="306"/>
      <c r="F99" s="62"/>
      <c r="G99" s="124"/>
      <c r="H99" s="71"/>
      <c r="I99" s="72"/>
      <c r="J99" s="73"/>
      <c r="M99" s="75"/>
      <c r="N99" s="75"/>
      <c r="O99" s="75"/>
      <c r="Q99" s="105"/>
    </row>
    <row r="100" spans="1:17" ht="15.75">
      <c r="A100" s="83"/>
      <c r="B100" s="61"/>
      <c r="C100" s="69"/>
      <c r="D100" s="69"/>
      <c r="E100" s="306"/>
      <c r="F100" s="69"/>
      <c r="G100" s="128"/>
      <c r="H100" s="74"/>
      <c r="Q100" s="107"/>
    </row>
    <row r="101" spans="2:8" ht="15.75">
      <c r="B101" s="61" t="s">
        <v>20</v>
      </c>
      <c r="C101" s="283">
        <v>0.9</v>
      </c>
      <c r="E101" s="307"/>
      <c r="G101" s="282"/>
      <c r="H101" s="62"/>
    </row>
    <row r="102" spans="2:8" ht="15.75">
      <c r="B102" s="61"/>
      <c r="E102" s="306"/>
      <c r="H102" s="71"/>
    </row>
    <row r="103" spans="1:17" ht="89.25">
      <c r="A103" s="89" t="s">
        <v>48</v>
      </c>
      <c r="B103" s="90" t="s">
        <v>93</v>
      </c>
      <c r="C103" s="91"/>
      <c r="D103" s="91"/>
      <c r="E103" s="306"/>
      <c r="H103" s="71"/>
      <c r="Q103" s="108"/>
    </row>
    <row r="104" spans="1:17" ht="15.75">
      <c r="A104" s="92"/>
      <c r="B104" s="90"/>
      <c r="C104" s="91"/>
      <c r="D104" s="91"/>
      <c r="E104" s="306"/>
      <c r="H104" s="71"/>
      <c r="Q104" s="108"/>
    </row>
    <row r="105" spans="1:17" ht="15.75">
      <c r="A105" s="89"/>
      <c r="B105" s="90" t="s">
        <v>20</v>
      </c>
      <c r="C105" s="285">
        <f>3.64*0.64</f>
        <v>2.3296</v>
      </c>
      <c r="D105" s="91"/>
      <c r="E105" s="307"/>
      <c r="G105" s="282"/>
      <c r="H105" s="62"/>
      <c r="Q105" s="108"/>
    </row>
    <row r="106" spans="1:17" ht="15.75">
      <c r="A106" s="89"/>
      <c r="B106" s="90"/>
      <c r="C106" s="91"/>
      <c r="D106" s="91"/>
      <c r="E106" s="306"/>
      <c r="H106" s="71"/>
      <c r="Q106" s="108"/>
    </row>
    <row r="107" spans="1:17" s="74" customFormat="1" ht="38.25">
      <c r="A107" s="89" t="s">
        <v>49</v>
      </c>
      <c r="B107" s="90" t="s">
        <v>94</v>
      </c>
      <c r="C107" s="91"/>
      <c r="D107" s="91"/>
      <c r="E107" s="306"/>
      <c r="F107" s="62"/>
      <c r="G107" s="124"/>
      <c r="H107" s="71"/>
      <c r="Q107" s="108"/>
    </row>
    <row r="108" spans="1:17" ht="15.75">
      <c r="A108" s="92"/>
      <c r="B108" s="90"/>
      <c r="C108" s="93"/>
      <c r="D108" s="93"/>
      <c r="E108" s="306"/>
      <c r="F108" s="69"/>
      <c r="G108" s="128"/>
      <c r="H108" s="74"/>
      <c r="I108" s="51"/>
      <c r="J108" s="51"/>
      <c r="M108" s="51"/>
      <c r="N108" s="51"/>
      <c r="O108" s="51"/>
      <c r="Q108" s="109"/>
    </row>
    <row r="109" spans="1:17" ht="15.75">
      <c r="A109" s="89"/>
      <c r="B109" s="90" t="s">
        <v>20</v>
      </c>
      <c r="C109" s="285">
        <f>3.64*0.36</f>
        <v>1.3104</v>
      </c>
      <c r="D109" s="91"/>
      <c r="E109" s="307"/>
      <c r="G109" s="282"/>
      <c r="H109" s="62"/>
      <c r="I109" s="51"/>
      <c r="J109" s="51"/>
      <c r="M109" s="51"/>
      <c r="N109" s="51"/>
      <c r="O109" s="51"/>
      <c r="Q109" s="108"/>
    </row>
    <row r="110" spans="1:17" ht="15.75">
      <c r="A110" s="89"/>
      <c r="B110" s="90"/>
      <c r="C110" s="91"/>
      <c r="D110" s="91"/>
      <c r="E110" s="306"/>
      <c r="H110" s="71"/>
      <c r="I110" s="51"/>
      <c r="J110" s="51"/>
      <c r="M110" s="51"/>
      <c r="N110" s="51"/>
      <c r="O110" s="51"/>
      <c r="Q110" s="108"/>
    </row>
    <row r="111" spans="1:11" ht="114.75">
      <c r="A111" s="48" t="s">
        <v>50</v>
      </c>
      <c r="B111" s="61" t="s">
        <v>183</v>
      </c>
      <c r="E111" s="306"/>
      <c r="H111" s="71"/>
      <c r="K111" s="61"/>
    </row>
    <row r="112" spans="1:8" ht="15.75">
      <c r="A112" s="83"/>
      <c r="B112" s="61"/>
      <c r="E112" s="306"/>
      <c r="H112" s="71"/>
    </row>
    <row r="113" spans="2:8" ht="15.75">
      <c r="B113" s="61" t="s">
        <v>20</v>
      </c>
      <c r="C113" s="283">
        <v>0.6</v>
      </c>
      <c r="E113" s="307"/>
      <c r="G113" s="282"/>
      <c r="H113" s="62"/>
    </row>
    <row r="114" spans="2:8" ht="15.75">
      <c r="B114" s="61"/>
      <c r="E114" s="306"/>
      <c r="H114" s="71"/>
    </row>
    <row r="115" spans="1:11" ht="25.5">
      <c r="A115" s="48" t="s">
        <v>63</v>
      </c>
      <c r="B115" s="242" t="s">
        <v>256</v>
      </c>
      <c r="E115" s="306"/>
      <c r="H115" s="71"/>
      <c r="K115" s="148"/>
    </row>
    <row r="116" spans="1:8" ht="15.75">
      <c r="A116" s="83"/>
      <c r="B116" s="84"/>
      <c r="E116" s="306"/>
      <c r="H116" s="71"/>
    </row>
    <row r="117" spans="2:8" ht="15.75">
      <c r="B117" s="61" t="s">
        <v>25</v>
      </c>
      <c r="C117" s="283">
        <f>0.15/0.05</f>
        <v>2.9999999999999996</v>
      </c>
      <c r="E117" s="307"/>
      <c r="G117" s="282"/>
      <c r="H117" s="62"/>
    </row>
    <row r="118" spans="2:8" ht="15.75">
      <c r="B118" s="61"/>
      <c r="C118" s="276" t="s">
        <v>176</v>
      </c>
      <c r="D118" s="272"/>
      <c r="E118" s="310" t="s">
        <v>177</v>
      </c>
      <c r="F118" s="272"/>
      <c r="G118" s="277" t="s">
        <v>170</v>
      </c>
      <c r="H118" s="71"/>
    </row>
    <row r="119" spans="1:8" ht="116.25">
      <c r="A119" s="48" t="s">
        <v>57</v>
      </c>
      <c r="B119" s="61" t="s">
        <v>98</v>
      </c>
      <c r="E119" s="306"/>
      <c r="H119" s="71"/>
    </row>
    <row r="120" spans="2:8" ht="15.75">
      <c r="B120" s="61"/>
      <c r="E120" s="306"/>
      <c r="H120" s="71"/>
    </row>
    <row r="121" spans="2:8" ht="15.75">
      <c r="B121" s="61" t="s">
        <v>20</v>
      </c>
      <c r="C121" s="283">
        <f>(5.46-C109)*1.3</f>
        <v>5.39448</v>
      </c>
      <c r="E121" s="307"/>
      <c r="F121" s="289"/>
      <c r="G121" s="282"/>
      <c r="H121" s="62"/>
    </row>
    <row r="122" spans="2:8" ht="15.75">
      <c r="B122" s="61"/>
      <c r="E122" s="306"/>
      <c r="H122" s="71"/>
    </row>
    <row r="123" spans="1:8" ht="127.5">
      <c r="A123" s="48" t="s">
        <v>58</v>
      </c>
      <c r="B123" s="61" t="s">
        <v>137</v>
      </c>
      <c r="E123" s="306"/>
      <c r="H123" s="71"/>
    </row>
    <row r="124" spans="2:8" ht="15.75">
      <c r="B124" s="61"/>
      <c r="E124" s="306"/>
      <c r="H124" s="71"/>
    </row>
    <row r="125" spans="2:8" ht="15.75">
      <c r="B125" s="61" t="s">
        <v>25</v>
      </c>
      <c r="C125" s="283">
        <f>C80/0.15</f>
        <v>3.3333333333333335</v>
      </c>
      <c r="E125" s="307"/>
      <c r="G125" s="282"/>
      <c r="H125" s="62"/>
    </row>
    <row r="126" spans="2:8" ht="15.75">
      <c r="B126" s="61"/>
      <c r="C126" s="302"/>
      <c r="D126" s="304"/>
      <c r="E126" s="309"/>
      <c r="F126" s="304"/>
      <c r="G126" s="303"/>
      <c r="H126" s="71"/>
    </row>
    <row r="127" spans="1:8" ht="55.5" customHeight="1">
      <c r="A127" s="48" t="s">
        <v>64</v>
      </c>
      <c r="B127" s="61" t="s">
        <v>99</v>
      </c>
      <c r="E127" s="306"/>
      <c r="H127" s="71"/>
    </row>
    <row r="128" spans="2:8" ht="15.75">
      <c r="B128" s="61"/>
      <c r="E128" s="306"/>
      <c r="H128" s="71"/>
    </row>
    <row r="129" spans="2:8" ht="15.75">
      <c r="B129" s="61" t="s">
        <v>41</v>
      </c>
      <c r="C129" s="283">
        <v>1</v>
      </c>
      <c r="E129" s="307"/>
      <c r="G129" s="282"/>
      <c r="H129" s="62"/>
    </row>
    <row r="130" spans="2:8" ht="15.75">
      <c r="B130" s="61"/>
      <c r="E130" s="306"/>
      <c r="H130" s="71"/>
    </row>
    <row r="131" spans="1:17" s="74" customFormat="1" ht="63.75">
      <c r="A131" s="48" t="s">
        <v>65</v>
      </c>
      <c r="B131" s="61" t="s">
        <v>7</v>
      </c>
      <c r="C131" s="62"/>
      <c r="D131" s="62"/>
      <c r="E131" s="306"/>
      <c r="F131" s="62"/>
      <c r="G131" s="124"/>
      <c r="H131" s="71"/>
      <c r="I131" s="72"/>
      <c r="J131" s="73"/>
      <c r="M131" s="75"/>
      <c r="N131" s="75"/>
      <c r="O131" s="75"/>
      <c r="Q131" s="105"/>
    </row>
    <row r="132" spans="2:17" ht="15.75">
      <c r="B132" s="61"/>
      <c r="C132" s="69"/>
      <c r="D132" s="69"/>
      <c r="E132" s="308"/>
      <c r="F132" s="69"/>
      <c r="G132" s="128"/>
      <c r="H132" s="74"/>
      <c r="Q132" s="107"/>
    </row>
    <row r="133" spans="2:8" ht="15.75">
      <c r="B133" s="61" t="s">
        <v>39</v>
      </c>
      <c r="E133" s="306"/>
      <c r="G133" s="282"/>
      <c r="H133" s="62"/>
    </row>
    <row r="134" spans="2:8" ht="15.75">
      <c r="B134" s="61"/>
      <c r="E134" s="306"/>
      <c r="H134" s="71"/>
    </row>
    <row r="135" spans="1:17" s="9" customFormat="1" ht="15.75">
      <c r="A135" s="48"/>
      <c r="B135" s="70" t="s">
        <v>21</v>
      </c>
      <c r="C135" s="66"/>
      <c r="D135" s="66"/>
      <c r="E135" s="314"/>
      <c r="F135" s="66"/>
      <c r="G135" s="278"/>
      <c r="H135" s="58"/>
      <c r="I135" s="30"/>
      <c r="J135" s="26"/>
      <c r="M135" s="34"/>
      <c r="N135" s="34"/>
      <c r="O135" s="34"/>
      <c r="Q135" s="106"/>
    </row>
    <row r="136" spans="1:17" ht="15.75" customHeight="1">
      <c r="A136" s="56"/>
      <c r="B136" s="11"/>
      <c r="C136" s="66"/>
      <c r="D136" s="66"/>
      <c r="E136" s="314"/>
      <c r="F136" s="66"/>
      <c r="G136" s="123"/>
      <c r="Q136" s="106"/>
    </row>
    <row r="137" spans="1:17" s="152" customFormat="1" ht="15.75">
      <c r="A137" s="154" t="s">
        <v>42</v>
      </c>
      <c r="B137" s="155" t="s">
        <v>18</v>
      </c>
      <c r="C137" s="156"/>
      <c r="D137" s="98"/>
      <c r="E137" s="315"/>
      <c r="F137" s="98"/>
      <c r="G137" s="157"/>
      <c r="H137" s="98"/>
      <c r="I137" s="158"/>
      <c r="J137" s="159"/>
      <c r="M137" s="160"/>
      <c r="N137" s="160"/>
      <c r="O137" s="160"/>
      <c r="Q137" s="161"/>
    </row>
    <row r="138" spans="1:17" s="152" customFormat="1" ht="15.75">
      <c r="A138" s="154"/>
      <c r="B138" s="155"/>
      <c r="C138" s="156"/>
      <c r="D138" s="98"/>
      <c r="E138" s="315"/>
      <c r="F138" s="98"/>
      <c r="G138" s="157"/>
      <c r="H138" s="98"/>
      <c r="I138" s="158"/>
      <c r="J138" s="159"/>
      <c r="M138" s="160"/>
      <c r="N138" s="160"/>
      <c r="O138" s="160"/>
      <c r="Q138" s="161"/>
    </row>
    <row r="139" spans="1:8" ht="38.25">
      <c r="A139" s="48" t="s">
        <v>247</v>
      </c>
      <c r="B139" s="85" t="s">
        <v>248</v>
      </c>
      <c r="E139" s="306"/>
      <c r="H139" s="71"/>
    </row>
    <row r="140" spans="2:8" ht="15.75">
      <c r="B140" s="61"/>
      <c r="E140" s="306"/>
      <c r="H140" s="71"/>
    </row>
    <row r="141" spans="2:8" ht="15.75">
      <c r="B141" s="61" t="s">
        <v>22</v>
      </c>
      <c r="C141" s="283">
        <v>1.5</v>
      </c>
      <c r="E141" s="307"/>
      <c r="G141" s="282"/>
      <c r="H141" s="62"/>
    </row>
    <row r="142" spans="2:8" ht="15.75">
      <c r="B142" s="61"/>
      <c r="C142" s="276" t="s">
        <v>176</v>
      </c>
      <c r="D142" s="272"/>
      <c r="E142" s="310" t="s">
        <v>177</v>
      </c>
      <c r="F142" s="272"/>
      <c r="G142" s="277" t="s">
        <v>170</v>
      </c>
      <c r="H142" s="62"/>
    </row>
    <row r="143" spans="1:8" ht="76.5">
      <c r="A143" s="48" t="s">
        <v>249</v>
      </c>
      <c r="B143" s="85" t="s">
        <v>250</v>
      </c>
      <c r="E143" s="306"/>
      <c r="H143" s="71"/>
    </row>
    <row r="144" spans="2:8" ht="15.75">
      <c r="B144" s="61"/>
      <c r="E144" s="306"/>
      <c r="H144" s="71"/>
    </row>
    <row r="145" spans="2:8" ht="15.75">
      <c r="B145" s="61" t="s">
        <v>22</v>
      </c>
      <c r="C145" s="283">
        <v>1.5</v>
      </c>
      <c r="E145" s="317"/>
      <c r="G145" s="282"/>
      <c r="H145" s="62"/>
    </row>
    <row r="146" spans="1:17" s="146" customFormat="1" ht="15.75">
      <c r="A146" s="48"/>
      <c r="B146" s="61"/>
      <c r="C146" s="153"/>
      <c r="D146" s="62"/>
      <c r="E146" s="318"/>
      <c r="F146" s="62"/>
      <c r="G146" s="124"/>
      <c r="H146" s="62"/>
      <c r="Q146" s="118"/>
    </row>
    <row r="147" spans="1:17" s="146" customFormat="1" ht="102">
      <c r="A147" s="48" t="s">
        <v>103</v>
      </c>
      <c r="B147" s="12" t="s">
        <v>196</v>
      </c>
      <c r="C147" s="62"/>
      <c r="D147" s="62"/>
      <c r="E147" s="306"/>
      <c r="F147" s="62"/>
      <c r="G147" s="124"/>
      <c r="H147" s="162"/>
      <c r="K147" s="12"/>
      <c r="Q147" s="105"/>
    </row>
    <row r="148" spans="1:17" s="146" customFormat="1" ht="15.75">
      <c r="A148" s="48"/>
      <c r="B148" s="12"/>
      <c r="C148" s="62"/>
      <c r="D148" s="62"/>
      <c r="E148" s="306"/>
      <c r="F148" s="62"/>
      <c r="G148" s="124"/>
      <c r="H148" s="162"/>
      <c r="K148" s="12"/>
      <c r="Q148" s="105"/>
    </row>
    <row r="149" spans="1:17" s="146" customFormat="1" ht="15.75">
      <c r="A149" s="48"/>
      <c r="B149" s="61" t="s">
        <v>123</v>
      </c>
      <c r="C149" s="286">
        <v>1</v>
      </c>
      <c r="D149" s="62"/>
      <c r="E149" s="316"/>
      <c r="F149" s="62"/>
      <c r="G149" s="282"/>
      <c r="H149" s="62"/>
      <c r="Q149" s="118"/>
    </row>
    <row r="150" spans="1:17" s="146" customFormat="1" ht="15.75">
      <c r="A150" s="48"/>
      <c r="B150" s="61"/>
      <c r="C150" s="153"/>
      <c r="D150" s="62"/>
      <c r="E150" s="318"/>
      <c r="F150" s="62"/>
      <c r="G150" s="124"/>
      <c r="H150" s="62"/>
      <c r="Q150" s="118"/>
    </row>
    <row r="151" spans="1:17" s="146" customFormat="1" ht="165.75">
      <c r="A151" s="48" t="s">
        <v>81</v>
      </c>
      <c r="B151" s="12" t="s">
        <v>195</v>
      </c>
      <c r="C151" s="62"/>
      <c r="D151" s="62"/>
      <c r="E151" s="306"/>
      <c r="F151" s="62"/>
      <c r="G151" s="124"/>
      <c r="H151" s="162"/>
      <c r="K151" s="12"/>
      <c r="Q151" s="105"/>
    </row>
    <row r="152" spans="1:17" s="146" customFormat="1" ht="15.75">
      <c r="A152" s="48"/>
      <c r="B152" s="61"/>
      <c r="C152" s="62"/>
      <c r="D152" s="62"/>
      <c r="E152" s="306"/>
      <c r="F152" s="62"/>
      <c r="G152" s="124"/>
      <c r="H152" s="162"/>
      <c r="Q152" s="105"/>
    </row>
    <row r="153" spans="1:17" s="146" customFormat="1" ht="15.75">
      <c r="A153" s="48"/>
      <c r="B153" s="61" t="s">
        <v>123</v>
      </c>
      <c r="C153" s="286">
        <f>C149</f>
        <v>1</v>
      </c>
      <c r="D153" s="62"/>
      <c r="E153" s="316"/>
      <c r="F153" s="62"/>
      <c r="G153" s="282"/>
      <c r="H153" s="62"/>
      <c r="Q153" s="118"/>
    </row>
    <row r="154" spans="1:17" s="7" customFormat="1" ht="15.75">
      <c r="A154" s="8"/>
      <c r="B154" s="12"/>
      <c r="C154" s="6"/>
      <c r="D154" s="5"/>
      <c r="E154" s="306"/>
      <c r="F154" s="5"/>
      <c r="G154" s="129"/>
      <c r="H154" s="5"/>
      <c r="Q154" s="112"/>
    </row>
    <row r="155" spans="1:17" s="7" customFormat="1" ht="191.25">
      <c r="A155" s="8" t="s">
        <v>111</v>
      </c>
      <c r="B155" s="163" t="s">
        <v>173</v>
      </c>
      <c r="C155" s="5"/>
      <c r="D155" s="5"/>
      <c r="E155" s="306"/>
      <c r="F155" s="5"/>
      <c r="G155" s="129"/>
      <c r="H155" s="18"/>
      <c r="K155" s="12"/>
      <c r="Q155" s="112"/>
    </row>
    <row r="156" spans="1:17" s="7" customFormat="1" ht="15.75">
      <c r="A156" s="8"/>
      <c r="B156" s="12"/>
      <c r="C156" s="5"/>
      <c r="D156" s="5"/>
      <c r="E156" s="306"/>
      <c r="F156" s="5"/>
      <c r="G156" s="129"/>
      <c r="H156" s="18"/>
      <c r="Q156" s="112"/>
    </row>
    <row r="157" spans="1:17" s="7" customFormat="1" ht="15.75">
      <c r="A157" s="8"/>
      <c r="B157" s="12" t="s">
        <v>23</v>
      </c>
      <c r="C157" s="287">
        <v>3</v>
      </c>
      <c r="D157" s="5"/>
      <c r="E157" s="307"/>
      <c r="F157" s="5"/>
      <c r="G157" s="288"/>
      <c r="H157" s="5"/>
      <c r="J157" s="149"/>
      <c r="Q157" s="112"/>
    </row>
    <row r="158" spans="2:15" ht="15.75">
      <c r="B158" s="61"/>
      <c r="C158" s="276" t="s">
        <v>176</v>
      </c>
      <c r="D158" s="272"/>
      <c r="E158" s="310" t="s">
        <v>177</v>
      </c>
      <c r="F158" s="272"/>
      <c r="G158" s="277" t="s">
        <v>170</v>
      </c>
      <c r="H158" s="71"/>
      <c r="I158" s="51"/>
      <c r="J158" s="51"/>
      <c r="M158" s="51"/>
      <c r="N158" s="51"/>
      <c r="O158" s="51"/>
    </row>
    <row r="159" spans="1:8" ht="40.5" customHeight="1">
      <c r="A159" s="48" t="s">
        <v>1</v>
      </c>
      <c r="B159" s="61" t="s">
        <v>106</v>
      </c>
      <c r="E159" s="306"/>
      <c r="H159" s="71"/>
    </row>
    <row r="160" spans="2:8" ht="15.75">
      <c r="B160" s="61"/>
      <c r="E160" s="306"/>
      <c r="H160" s="71"/>
    </row>
    <row r="161" spans="2:17" ht="15.75">
      <c r="B161" s="61" t="s">
        <v>23</v>
      </c>
      <c r="C161" s="283">
        <v>1</v>
      </c>
      <c r="E161" s="307"/>
      <c r="G161" s="282"/>
      <c r="H161" s="62"/>
      <c r="Q161" s="118"/>
    </row>
    <row r="162" spans="2:17" ht="15.75">
      <c r="B162" s="61"/>
      <c r="E162" s="306"/>
      <c r="H162" s="62"/>
      <c r="Q162" s="118"/>
    </row>
    <row r="163" spans="1:8" ht="30.75" customHeight="1">
      <c r="A163" s="48" t="s">
        <v>107</v>
      </c>
      <c r="B163" s="61" t="s">
        <v>105</v>
      </c>
      <c r="E163" s="306"/>
      <c r="H163" s="71"/>
    </row>
    <row r="164" spans="2:8" ht="15.75">
      <c r="B164" s="61"/>
      <c r="E164" s="306"/>
      <c r="H164" s="58"/>
    </row>
    <row r="165" spans="2:8" ht="15.75">
      <c r="B165" s="61" t="s">
        <v>22</v>
      </c>
      <c r="C165" s="283">
        <v>1.5</v>
      </c>
      <c r="E165" s="305"/>
      <c r="G165" s="282"/>
      <c r="H165" s="62"/>
    </row>
    <row r="166" spans="2:17" ht="15.75">
      <c r="B166" s="61"/>
      <c r="E166" s="306"/>
      <c r="H166" s="62"/>
      <c r="Q166" s="118"/>
    </row>
    <row r="167" spans="1:8" ht="42.75" customHeight="1">
      <c r="A167" s="48" t="s">
        <v>2</v>
      </c>
      <c r="B167" s="61" t="s">
        <v>104</v>
      </c>
      <c r="E167" s="306"/>
      <c r="H167" s="71"/>
    </row>
    <row r="168" spans="2:8" ht="15.75">
      <c r="B168" s="61"/>
      <c r="E168" s="306"/>
      <c r="H168" s="58"/>
    </row>
    <row r="169" spans="2:8" ht="15.75">
      <c r="B169" s="61" t="s">
        <v>22</v>
      </c>
      <c r="C169" s="283">
        <v>1.5</v>
      </c>
      <c r="E169" s="305"/>
      <c r="G169" s="282"/>
      <c r="H169" s="62"/>
    </row>
    <row r="170" spans="2:8" ht="15.75">
      <c r="B170" s="61"/>
      <c r="E170" s="319"/>
      <c r="H170" s="62"/>
    </row>
    <row r="171" spans="1:8" ht="22.5" customHeight="1">
      <c r="A171" s="48" t="s">
        <v>112</v>
      </c>
      <c r="B171" s="61" t="s">
        <v>108</v>
      </c>
      <c r="E171" s="306"/>
      <c r="H171" s="71"/>
    </row>
    <row r="172" spans="2:8" ht="15.75">
      <c r="B172" s="61"/>
      <c r="E172" s="306"/>
      <c r="H172" s="58"/>
    </row>
    <row r="173" spans="2:8" ht="15.75">
      <c r="B173" s="61" t="s">
        <v>22</v>
      </c>
      <c r="C173" s="283">
        <v>1.5</v>
      </c>
      <c r="E173" s="305"/>
      <c r="G173" s="282"/>
      <c r="H173" s="62"/>
    </row>
    <row r="174" spans="2:8" ht="15.75">
      <c r="B174" s="61"/>
      <c r="H174" s="71"/>
    </row>
    <row r="175" spans="1:17" s="74" customFormat="1" ht="63.75">
      <c r="A175" s="48" t="s">
        <v>113</v>
      </c>
      <c r="B175" s="61" t="s">
        <v>9</v>
      </c>
      <c r="C175" s="62"/>
      <c r="D175" s="62"/>
      <c r="E175" s="136"/>
      <c r="F175" s="62"/>
      <c r="G175" s="124"/>
      <c r="H175" s="71"/>
      <c r="I175" s="72"/>
      <c r="J175" s="73"/>
      <c r="M175" s="75"/>
      <c r="N175" s="75"/>
      <c r="O175" s="75"/>
      <c r="Q175" s="105"/>
    </row>
    <row r="176" spans="2:17" ht="15.75">
      <c r="B176" s="61"/>
      <c r="C176" s="69"/>
      <c r="D176" s="69"/>
      <c r="E176" s="139"/>
      <c r="F176" s="69"/>
      <c r="G176" s="128"/>
      <c r="H176" s="74"/>
      <c r="Q176" s="107"/>
    </row>
    <row r="177" spans="2:11" ht="15.75">
      <c r="B177" s="61" t="s">
        <v>39</v>
      </c>
      <c r="G177" s="282"/>
      <c r="H177" s="62"/>
      <c r="J177" s="124"/>
      <c r="K177" s="124"/>
    </row>
    <row r="178" spans="2:8" ht="15.75">
      <c r="B178" s="61"/>
      <c r="H178" s="71"/>
    </row>
    <row r="179" spans="2:17" ht="15.75">
      <c r="B179" s="57" t="s">
        <v>24</v>
      </c>
      <c r="C179" s="66"/>
      <c r="D179" s="66"/>
      <c r="E179" s="137"/>
      <c r="F179" s="66"/>
      <c r="G179" s="278"/>
      <c r="Q179" s="106"/>
    </row>
    <row r="180" ht="15.75">
      <c r="H180" s="71"/>
    </row>
    <row r="181" ht="15.75">
      <c r="H181" s="71"/>
    </row>
  </sheetData>
  <sheetProtection selectLockedCells="1"/>
  <mergeCells count="2">
    <mergeCell ref="E22:G22"/>
    <mergeCell ref="E23:G23"/>
  </mergeCells>
  <conditionalFormatting sqref="C177:G179 C153:G157 C159:G173 C143:G149 C41:G57 C60:G81 C86:G97 C119:G125 G14:G17 C101:G117 C129:G141">
    <cfRule type="cellIs" priority="5" dxfId="35" operator="greaterThan" stopIfTrue="1">
      <formula>0</formula>
    </cfRule>
  </conditionalFormatting>
  <printOptions/>
  <pageMargins left="1.1811023622047245" right="0.15748031496062992" top="0.5905511811023623" bottom="0.5905511811023623" header="0.3937007874015748" footer="0.3937007874015748"/>
  <pageSetup firstPageNumber="1" useFirstPageNumber="1" horizontalDpi="600" verticalDpi="600" orientation="portrait" paperSize="9" r:id="rId1"/>
  <headerFooter alignWithMargins="0">
    <oddHeader>&amp;R&amp;"Arial,Navadno"&amp;9KANAL PV10</oddHeader>
    <oddFooter>&amp;C&amp;"Arial,Navadno"&amp;10&amp;P</oddFooter>
  </headerFooter>
  <rowBreaks count="7" manualBreakCount="7">
    <brk id="33" max="6" man="1"/>
    <brk id="57" max="6" man="1"/>
    <brk id="81" max="6" man="1"/>
    <brk id="97" max="6" man="1"/>
    <brk id="117" max="6" man="1"/>
    <brk id="141" max="6" man="1"/>
    <brk id="157" max="6" man="1"/>
  </rowBreaks>
</worksheet>
</file>

<file path=xl/worksheets/sheet23.xml><?xml version="1.0" encoding="utf-8"?>
<worksheet xmlns="http://schemas.openxmlformats.org/spreadsheetml/2006/main" xmlns:r="http://schemas.openxmlformats.org/officeDocument/2006/relationships">
  <dimension ref="A1:Q730"/>
  <sheetViews>
    <sheetView view="pageBreakPreview" zoomScale="60" zoomScalePageLayoutView="0" workbookViewId="0" topLeftCell="A26">
      <selection activeCell="E44" sqref="E44:E143"/>
    </sheetView>
  </sheetViews>
  <sheetFormatPr defaultColWidth="8.69921875" defaultRowHeight="15.75"/>
  <cols>
    <col min="1" max="1" width="6" style="178" customWidth="1"/>
    <col min="2" max="2" width="27.3984375" style="206" customWidth="1"/>
    <col min="3" max="3" width="7.3984375" style="202" customWidth="1"/>
    <col min="4" max="4" width="3.69921875" style="202" customWidth="1"/>
    <col min="5" max="5" width="7.59765625" style="203" bestFit="1" customWidth="1"/>
    <col min="6" max="6" width="3.69921875" style="202" customWidth="1"/>
    <col min="7" max="7" width="15.09765625" style="204" customWidth="1"/>
    <col min="8" max="8" width="3.69921875" style="183" customWidth="1"/>
    <col min="9" max="9" width="3.69921875" style="184" customWidth="1"/>
    <col min="10" max="10" width="12.19921875" style="185" customWidth="1"/>
    <col min="11" max="11" width="17.69921875" style="183" customWidth="1"/>
    <col min="12" max="12" width="15.59765625" style="183" customWidth="1"/>
    <col min="13" max="15" width="8.69921875" style="186" customWidth="1"/>
    <col min="16" max="16" width="8.69921875" style="183" customWidth="1"/>
    <col min="17" max="17" width="11.19921875" style="205" customWidth="1"/>
    <col min="18" max="16384" width="8.69921875" style="183" customWidth="1"/>
  </cols>
  <sheetData>
    <row r="1" spans="1:17" s="167" customFormat="1" ht="15.75" customHeight="1">
      <c r="A1" s="165"/>
      <c r="B1" s="166" t="s">
        <v>11</v>
      </c>
      <c r="C1" s="1" t="s">
        <v>129</v>
      </c>
      <c r="D1" s="38"/>
      <c r="E1" s="38"/>
      <c r="F1" s="2"/>
      <c r="G1" s="119"/>
      <c r="H1" s="96"/>
      <c r="Q1" s="113"/>
    </row>
    <row r="2" spans="1:17" s="167" customFormat="1" ht="15.75" customHeight="1">
      <c r="A2" s="165"/>
      <c r="B2" s="166"/>
      <c r="C2" s="1" t="s">
        <v>130</v>
      </c>
      <c r="D2" s="38"/>
      <c r="E2" s="38"/>
      <c r="F2" s="2"/>
      <c r="G2" s="119"/>
      <c r="H2" s="96"/>
      <c r="Q2" s="113"/>
    </row>
    <row r="3" spans="1:17" s="167" customFormat="1" ht="15.75">
      <c r="A3" s="165"/>
      <c r="B3" s="166" t="s">
        <v>8</v>
      </c>
      <c r="C3" s="168" t="s">
        <v>241</v>
      </c>
      <c r="D3" s="169"/>
      <c r="E3" s="170"/>
      <c r="F3" s="169"/>
      <c r="G3" s="171"/>
      <c r="Q3" s="172"/>
    </row>
    <row r="4" spans="1:17" s="167" customFormat="1" ht="15.75">
      <c r="A4" s="165"/>
      <c r="B4" s="166" t="s">
        <v>150</v>
      </c>
      <c r="C4" s="45" t="s">
        <v>217</v>
      </c>
      <c r="D4" s="38"/>
      <c r="E4" s="130"/>
      <c r="F4" s="2"/>
      <c r="G4" s="171"/>
      <c r="Q4" s="113"/>
    </row>
    <row r="5" spans="1:17" s="167" customFormat="1" ht="15.75">
      <c r="A5" s="165"/>
      <c r="B5" s="166" t="s">
        <v>13</v>
      </c>
      <c r="C5" s="1" t="s">
        <v>180</v>
      </c>
      <c r="D5" s="38"/>
      <c r="E5" s="130"/>
      <c r="F5" s="2"/>
      <c r="G5" s="171"/>
      <c r="Q5" s="113"/>
    </row>
    <row r="6" spans="1:17" s="173" customFormat="1" ht="15.75">
      <c r="A6" s="165"/>
      <c r="B6" s="166"/>
      <c r="C6" s="47" t="s">
        <v>181</v>
      </c>
      <c r="D6" s="46"/>
      <c r="E6" s="131"/>
      <c r="F6" s="46"/>
      <c r="G6" s="171"/>
      <c r="I6" s="174"/>
      <c r="J6" s="175"/>
      <c r="M6" s="176"/>
      <c r="N6" s="176"/>
      <c r="O6" s="176"/>
      <c r="Q6" s="172"/>
    </row>
    <row r="7" spans="1:17" s="173" customFormat="1" ht="15.75">
      <c r="A7" s="165"/>
      <c r="B7" s="166"/>
      <c r="C7" s="177"/>
      <c r="D7" s="169"/>
      <c r="E7" s="170"/>
      <c r="F7" s="169"/>
      <c r="G7" s="171"/>
      <c r="I7" s="174"/>
      <c r="J7" s="175"/>
      <c r="M7" s="176"/>
      <c r="N7" s="176"/>
      <c r="O7" s="176"/>
      <c r="Q7" s="172"/>
    </row>
    <row r="10" spans="1:17" ht="18">
      <c r="A10" s="178" t="s">
        <v>14</v>
      </c>
      <c r="B10" s="179" t="s">
        <v>52</v>
      </c>
      <c r="C10" s="180"/>
      <c r="D10" s="180"/>
      <c r="E10" s="181"/>
      <c r="F10" s="180"/>
      <c r="G10" s="182"/>
      <c r="Q10" s="187"/>
    </row>
    <row r="11" spans="2:17" ht="15.75">
      <c r="B11" s="180"/>
      <c r="C11" s="180"/>
      <c r="D11" s="180"/>
      <c r="E11" s="181"/>
      <c r="F11" s="180"/>
      <c r="G11" s="182"/>
      <c r="Q11" s="187"/>
    </row>
    <row r="12" spans="2:17" ht="15.75">
      <c r="B12" s="180"/>
      <c r="C12" s="180"/>
      <c r="D12" s="180"/>
      <c r="E12" s="181"/>
      <c r="F12" s="180"/>
      <c r="G12" s="182"/>
      <c r="Q12" s="187"/>
    </row>
    <row r="15" spans="1:17" s="9" customFormat="1" ht="15.75">
      <c r="A15" s="10" t="s">
        <v>15</v>
      </c>
      <c r="B15" s="11" t="s">
        <v>16</v>
      </c>
      <c r="C15" s="55"/>
      <c r="E15" s="133"/>
      <c r="G15" s="122"/>
      <c r="I15" s="30"/>
      <c r="J15" s="26"/>
      <c r="M15" s="34"/>
      <c r="N15" s="34"/>
      <c r="O15" s="34"/>
      <c r="Q15" s="114"/>
    </row>
    <row r="16" spans="1:17" s="9" customFormat="1" ht="15.75">
      <c r="A16" s="10"/>
      <c r="B16" s="11"/>
      <c r="C16" s="55"/>
      <c r="E16" s="133"/>
      <c r="G16" s="122"/>
      <c r="I16" s="30"/>
      <c r="J16" s="26"/>
      <c r="M16" s="34"/>
      <c r="N16" s="34"/>
      <c r="O16" s="34"/>
      <c r="Q16" s="114"/>
    </row>
    <row r="17" spans="1:17" s="9" customFormat="1" ht="15.75">
      <c r="A17" s="188" t="s">
        <v>27</v>
      </c>
      <c r="B17" s="189" t="s">
        <v>26</v>
      </c>
      <c r="C17" s="190"/>
      <c r="D17" s="190"/>
      <c r="E17" s="191"/>
      <c r="F17" s="190"/>
      <c r="G17" s="280"/>
      <c r="H17" s="99"/>
      <c r="I17" s="30"/>
      <c r="J17" s="26"/>
      <c r="K17" s="145"/>
      <c r="M17" s="34"/>
      <c r="N17" s="34"/>
      <c r="O17" s="34"/>
      <c r="Q17" s="193"/>
    </row>
    <row r="18" spans="1:17" ht="15.75">
      <c r="A18" s="188" t="s">
        <v>32</v>
      </c>
      <c r="B18" s="189" t="s">
        <v>17</v>
      </c>
      <c r="C18" s="190"/>
      <c r="D18" s="190"/>
      <c r="E18" s="191"/>
      <c r="F18" s="190"/>
      <c r="G18" s="280"/>
      <c r="H18" s="99"/>
      <c r="K18" s="194"/>
      <c r="Q18" s="193"/>
    </row>
    <row r="19" spans="1:17" ht="15.75">
      <c r="A19" s="188"/>
      <c r="B19" s="189"/>
      <c r="C19" s="190"/>
      <c r="D19" s="190"/>
      <c r="E19" s="191"/>
      <c r="F19" s="190"/>
      <c r="G19" s="192"/>
      <c r="K19" s="195"/>
      <c r="Q19" s="193"/>
    </row>
    <row r="20" spans="1:17" ht="16.5" thickBot="1">
      <c r="A20" s="188"/>
      <c r="B20" s="196" t="s">
        <v>53</v>
      </c>
      <c r="C20" s="197"/>
      <c r="D20" s="197"/>
      <c r="E20" s="198"/>
      <c r="F20" s="197"/>
      <c r="G20" s="281"/>
      <c r="H20" s="99"/>
      <c r="K20" s="199"/>
      <c r="Q20" s="200"/>
    </row>
    <row r="24" spans="2:7" ht="15.75">
      <c r="B24" s="151" t="s">
        <v>83</v>
      </c>
      <c r="D24" s="1251"/>
      <c r="E24" s="1251"/>
      <c r="F24" s="1251"/>
      <c r="G24" s="1251"/>
    </row>
    <row r="25" spans="2:7" ht="82.5" customHeight="1">
      <c r="B25" s="151" t="s">
        <v>86</v>
      </c>
      <c r="D25" s="300"/>
      <c r="E25" s="300"/>
      <c r="F25" s="300"/>
      <c r="G25" s="300"/>
    </row>
    <row r="26" spans="2:7" ht="15.75">
      <c r="B26" s="151"/>
      <c r="D26" s="300"/>
      <c r="E26" s="300"/>
      <c r="F26" s="300"/>
      <c r="G26" s="300"/>
    </row>
    <row r="27" spans="2:7" ht="15.75">
      <c r="B27" s="151" t="s">
        <v>84</v>
      </c>
      <c r="D27" s="300"/>
      <c r="E27" s="300"/>
      <c r="F27" s="300"/>
      <c r="G27" s="300"/>
    </row>
    <row r="28" spans="2:7" ht="63.75">
      <c r="B28" s="151" t="s">
        <v>85</v>
      </c>
      <c r="D28" s="300"/>
      <c r="E28" s="300"/>
      <c r="F28" s="300"/>
      <c r="G28" s="300"/>
    </row>
    <row r="29" spans="2:7" ht="15.75">
      <c r="B29" s="151"/>
      <c r="D29" s="300"/>
      <c r="E29" s="300"/>
      <c r="F29" s="300"/>
      <c r="G29" s="300"/>
    </row>
    <row r="30" spans="2:7" ht="15.75">
      <c r="B30" s="206" t="s">
        <v>149</v>
      </c>
      <c r="D30" s="1252"/>
      <c r="E30" s="1252"/>
      <c r="F30" s="1252"/>
      <c r="G30" s="1252"/>
    </row>
    <row r="31" spans="1:17" s="202" customFormat="1" ht="76.5" customHeight="1">
      <c r="A31" s="178"/>
      <c r="B31" s="201" t="s">
        <v>171</v>
      </c>
      <c r="D31" s="298"/>
      <c r="E31" s="298"/>
      <c r="F31" s="298"/>
      <c r="G31" s="298"/>
      <c r="H31" s="183"/>
      <c r="I31" s="184"/>
      <c r="J31" s="185"/>
      <c r="K31" s="183"/>
      <c r="L31" s="201"/>
      <c r="M31" s="186"/>
      <c r="N31" s="186"/>
      <c r="O31" s="186"/>
      <c r="P31" s="183"/>
      <c r="Q31" s="205"/>
    </row>
    <row r="32" spans="1:17" s="202" customFormat="1" ht="15.75">
      <c r="A32" s="178"/>
      <c r="B32" s="201"/>
      <c r="D32" s="298"/>
      <c r="E32" s="298"/>
      <c r="F32" s="298"/>
      <c r="G32" s="298"/>
      <c r="H32" s="183"/>
      <c r="I32" s="184"/>
      <c r="J32" s="185"/>
      <c r="K32" s="183"/>
      <c r="L32" s="201"/>
      <c r="M32" s="186"/>
      <c r="N32" s="186"/>
      <c r="O32" s="186"/>
      <c r="P32" s="183"/>
      <c r="Q32" s="205"/>
    </row>
    <row r="33" spans="1:17" s="202" customFormat="1" ht="15.75">
      <c r="A33" s="178"/>
      <c r="B33" s="206"/>
      <c r="D33" s="298"/>
      <c r="E33" s="298"/>
      <c r="F33" s="298"/>
      <c r="G33" s="298"/>
      <c r="H33" s="183"/>
      <c r="I33" s="184"/>
      <c r="J33" s="185"/>
      <c r="K33" s="183"/>
      <c r="L33" s="201"/>
      <c r="M33" s="186"/>
      <c r="N33" s="186"/>
      <c r="O33" s="186"/>
      <c r="P33" s="183"/>
      <c r="Q33" s="205"/>
    </row>
    <row r="34" spans="1:17" s="202" customFormat="1" ht="15.75">
      <c r="A34" s="178"/>
      <c r="B34" s="201"/>
      <c r="D34" s="298"/>
      <c r="E34" s="298"/>
      <c r="F34" s="298"/>
      <c r="G34" s="298"/>
      <c r="H34" s="183"/>
      <c r="I34" s="184"/>
      <c r="J34" s="185"/>
      <c r="K34" s="183"/>
      <c r="L34" s="201"/>
      <c r="M34" s="186"/>
      <c r="N34" s="186"/>
      <c r="O34" s="186"/>
      <c r="P34" s="183"/>
      <c r="Q34" s="205"/>
    </row>
    <row r="35" spans="1:17" s="202" customFormat="1" ht="15.75">
      <c r="A35" s="178"/>
      <c r="B35" s="201"/>
      <c r="D35" s="298"/>
      <c r="E35" s="298"/>
      <c r="F35" s="298"/>
      <c r="G35" s="298"/>
      <c r="H35" s="183"/>
      <c r="I35" s="184"/>
      <c r="J35" s="185"/>
      <c r="K35" s="183"/>
      <c r="L35" s="201"/>
      <c r="M35" s="186"/>
      <c r="N35" s="186"/>
      <c r="O35" s="186"/>
      <c r="P35" s="183"/>
      <c r="Q35" s="205"/>
    </row>
    <row r="36" spans="1:17" s="202" customFormat="1" ht="15.75">
      <c r="A36" s="178"/>
      <c r="B36" s="201"/>
      <c r="D36" s="296"/>
      <c r="E36" s="296"/>
      <c r="F36" s="296"/>
      <c r="G36" s="296"/>
      <c r="H36" s="183"/>
      <c r="I36" s="184"/>
      <c r="J36" s="185"/>
      <c r="K36" s="183"/>
      <c r="L36" s="201"/>
      <c r="M36" s="186"/>
      <c r="N36" s="186"/>
      <c r="O36" s="186"/>
      <c r="P36" s="183"/>
      <c r="Q36" s="205"/>
    </row>
    <row r="37" spans="1:17" s="202" customFormat="1" ht="15.75">
      <c r="A37" s="178"/>
      <c r="B37" s="201"/>
      <c r="D37" s="296"/>
      <c r="E37" s="296"/>
      <c r="F37" s="296"/>
      <c r="G37" s="296"/>
      <c r="H37" s="183"/>
      <c r="I37" s="184"/>
      <c r="J37" s="185"/>
      <c r="K37" s="183"/>
      <c r="L37" s="201"/>
      <c r="M37" s="186"/>
      <c r="N37" s="186"/>
      <c r="O37" s="186"/>
      <c r="P37" s="183"/>
      <c r="Q37" s="205"/>
    </row>
    <row r="38" spans="1:17" s="51" customFormat="1" ht="15.75">
      <c r="A38" s="48"/>
      <c r="B38" s="63" t="s">
        <v>172</v>
      </c>
      <c r="C38" s="62"/>
      <c r="D38" s="62"/>
      <c r="E38" s="136"/>
      <c r="F38" s="62"/>
      <c r="G38" s="124"/>
      <c r="I38" s="52"/>
      <c r="J38" s="53"/>
      <c r="M38" s="54"/>
      <c r="N38" s="54"/>
      <c r="O38" s="54"/>
      <c r="Q38" s="105"/>
    </row>
    <row r="39" spans="1:17" s="9" customFormat="1" ht="15.75">
      <c r="A39" s="178"/>
      <c r="B39" s="207"/>
      <c r="C39" s="208"/>
      <c r="D39" s="208"/>
      <c r="E39" s="209"/>
      <c r="F39" s="208"/>
      <c r="G39" s="210"/>
      <c r="H39" s="183"/>
      <c r="I39" s="30"/>
      <c r="J39" s="26"/>
      <c r="M39" s="34"/>
      <c r="N39" s="34"/>
      <c r="O39" s="34"/>
      <c r="Q39" s="211"/>
    </row>
    <row r="40" spans="1:17" s="9" customFormat="1" ht="15.75">
      <c r="A40" s="14" t="s">
        <v>27</v>
      </c>
      <c r="B40" s="11" t="s">
        <v>26</v>
      </c>
      <c r="C40" s="55"/>
      <c r="E40" s="133"/>
      <c r="G40" s="122"/>
      <c r="I40" s="30"/>
      <c r="J40" s="26"/>
      <c r="M40" s="34"/>
      <c r="N40" s="34"/>
      <c r="O40" s="34"/>
      <c r="Q40" s="114"/>
    </row>
    <row r="41" spans="1:17" s="9" customFormat="1" ht="15.75">
      <c r="A41" s="10"/>
      <c r="B41" s="11"/>
      <c r="C41" s="271" t="s">
        <v>176</v>
      </c>
      <c r="D41" s="274"/>
      <c r="E41" s="275" t="s">
        <v>177</v>
      </c>
      <c r="F41" s="272"/>
      <c r="G41" s="273" t="s">
        <v>170</v>
      </c>
      <c r="I41" s="30"/>
      <c r="J41" s="26"/>
      <c r="M41" s="34"/>
      <c r="N41" s="34"/>
      <c r="O41" s="34"/>
      <c r="Q41" s="114"/>
    </row>
    <row r="42" spans="1:17" s="20" customFormat="1" ht="51.75">
      <c r="A42" s="15" t="s">
        <v>28</v>
      </c>
      <c r="B42" s="16" t="s">
        <v>152</v>
      </c>
      <c r="C42" s="55"/>
      <c r="D42" s="9"/>
      <c r="E42" s="133"/>
      <c r="F42" s="9"/>
      <c r="G42" s="122"/>
      <c r="H42" s="9"/>
      <c r="I42" s="31"/>
      <c r="J42" s="27"/>
      <c r="M42" s="35"/>
      <c r="N42" s="35"/>
      <c r="O42" s="35"/>
      <c r="Q42" s="114"/>
    </row>
    <row r="43" spans="1:17" s="9" customFormat="1" ht="15.75">
      <c r="A43" s="21"/>
      <c r="B43" s="16"/>
      <c r="C43" s="67"/>
      <c r="D43" s="20"/>
      <c r="E43" s="138"/>
      <c r="F43" s="20"/>
      <c r="G43" s="126"/>
      <c r="H43" s="20"/>
      <c r="I43" s="30"/>
      <c r="J43" s="26"/>
      <c r="M43" s="34"/>
      <c r="N43" s="34"/>
      <c r="O43" s="34"/>
      <c r="Q43" s="115"/>
    </row>
    <row r="44" spans="1:17" s="9" customFormat="1" ht="15.75">
      <c r="A44" s="10"/>
      <c r="B44" s="212" t="s">
        <v>22</v>
      </c>
      <c r="C44" s="290">
        <v>627.5</v>
      </c>
      <c r="D44" s="202"/>
      <c r="E44" s="322"/>
      <c r="F44" s="213"/>
      <c r="G44" s="291"/>
      <c r="H44" s="213"/>
      <c r="I44" s="30"/>
      <c r="J44" s="26"/>
      <c r="M44" s="34"/>
      <c r="N44" s="34"/>
      <c r="O44" s="34"/>
      <c r="Q44" s="205"/>
    </row>
    <row r="45" spans="1:17" s="9" customFormat="1" ht="15.75">
      <c r="A45" s="10"/>
      <c r="B45" s="17"/>
      <c r="C45" s="55"/>
      <c r="E45" s="323"/>
      <c r="G45" s="122"/>
      <c r="I45" s="30"/>
      <c r="J45" s="26"/>
      <c r="M45" s="34"/>
      <c r="N45" s="34"/>
      <c r="O45" s="34"/>
      <c r="Q45" s="114"/>
    </row>
    <row r="46" spans="1:17" s="22" customFormat="1" ht="51">
      <c r="A46" s="15" t="s">
        <v>30</v>
      </c>
      <c r="B46" s="212" t="s">
        <v>153</v>
      </c>
      <c r="C46" s="55"/>
      <c r="D46" s="9"/>
      <c r="E46" s="323"/>
      <c r="F46" s="9"/>
      <c r="G46" s="122"/>
      <c r="H46" s="9"/>
      <c r="I46" s="32"/>
      <c r="J46" s="28"/>
      <c r="M46" s="36"/>
      <c r="N46" s="36"/>
      <c r="O46" s="36"/>
      <c r="Q46" s="114"/>
    </row>
    <row r="47" spans="1:17" s="9" customFormat="1" ht="15.75">
      <c r="A47" s="23"/>
      <c r="B47" s="212"/>
      <c r="C47" s="68"/>
      <c r="D47" s="22"/>
      <c r="E47" s="323"/>
      <c r="F47" s="22"/>
      <c r="G47" s="127"/>
      <c r="H47" s="22"/>
      <c r="I47" s="30"/>
      <c r="J47" s="26"/>
      <c r="M47" s="34"/>
      <c r="N47" s="34"/>
      <c r="O47" s="34"/>
      <c r="Q47" s="116"/>
    </row>
    <row r="48" spans="1:17" s="9" customFormat="1" ht="15.75">
      <c r="A48" s="10"/>
      <c r="B48" s="212" t="s">
        <v>55</v>
      </c>
      <c r="C48" s="290">
        <v>1</v>
      </c>
      <c r="D48" s="202"/>
      <c r="E48" s="324"/>
      <c r="F48" s="213"/>
      <c r="G48" s="291"/>
      <c r="H48" s="213"/>
      <c r="I48" s="30"/>
      <c r="J48" s="26"/>
      <c r="M48" s="34"/>
      <c r="N48" s="34"/>
      <c r="O48" s="34"/>
      <c r="Q48" s="205"/>
    </row>
    <row r="49" spans="1:17" s="9" customFormat="1" ht="15.75">
      <c r="A49" s="10"/>
      <c r="B49" s="212"/>
      <c r="C49" s="202"/>
      <c r="D49" s="202"/>
      <c r="E49" s="323"/>
      <c r="F49" s="202"/>
      <c r="G49" s="204"/>
      <c r="H49" s="202"/>
      <c r="I49" s="30"/>
      <c r="J49" s="26"/>
      <c r="M49" s="34"/>
      <c r="N49" s="34"/>
      <c r="O49" s="34"/>
      <c r="Q49" s="205"/>
    </row>
    <row r="50" spans="1:17" s="22" customFormat="1" ht="51">
      <c r="A50" s="15" t="s">
        <v>56</v>
      </c>
      <c r="B50" s="212" t="s">
        <v>68</v>
      </c>
      <c r="C50" s="202"/>
      <c r="D50" s="202"/>
      <c r="E50" s="323"/>
      <c r="F50" s="202"/>
      <c r="G50" s="204"/>
      <c r="H50" s="9"/>
      <c r="I50" s="32"/>
      <c r="J50" s="28"/>
      <c r="M50" s="36"/>
      <c r="N50" s="36"/>
      <c r="O50" s="36"/>
      <c r="Q50" s="205"/>
    </row>
    <row r="51" spans="1:17" s="9" customFormat="1" ht="15.75">
      <c r="A51" s="23"/>
      <c r="B51" s="212"/>
      <c r="C51" s="214"/>
      <c r="D51" s="214"/>
      <c r="E51" s="323"/>
      <c r="F51" s="214"/>
      <c r="G51" s="215"/>
      <c r="H51" s="22"/>
      <c r="I51" s="30"/>
      <c r="J51" s="26"/>
      <c r="M51" s="34"/>
      <c r="N51" s="34"/>
      <c r="O51" s="34"/>
      <c r="Q51" s="216"/>
    </row>
    <row r="52" spans="1:17" s="9" customFormat="1" ht="15.75">
      <c r="A52" s="10"/>
      <c r="B52" s="212" t="s">
        <v>23</v>
      </c>
      <c r="C52" s="290">
        <f>INT(C44/20)+1</f>
        <v>32</v>
      </c>
      <c r="D52" s="202"/>
      <c r="E52" s="324"/>
      <c r="F52" s="213"/>
      <c r="G52" s="291"/>
      <c r="H52" s="213"/>
      <c r="I52" s="30"/>
      <c r="J52" s="26"/>
      <c r="M52" s="34"/>
      <c r="N52" s="34"/>
      <c r="O52" s="34"/>
      <c r="Q52" s="205"/>
    </row>
    <row r="53" spans="1:17" s="9" customFormat="1" ht="15.75">
      <c r="A53" s="10"/>
      <c r="B53" s="212"/>
      <c r="C53" s="202"/>
      <c r="D53" s="202"/>
      <c r="E53" s="323"/>
      <c r="F53" s="202"/>
      <c r="G53" s="204"/>
      <c r="H53" s="202"/>
      <c r="I53" s="30"/>
      <c r="J53" s="26"/>
      <c r="M53" s="34"/>
      <c r="N53" s="34"/>
      <c r="O53" s="34"/>
      <c r="Q53" s="205"/>
    </row>
    <row r="54" spans="1:17" s="9" customFormat="1" ht="38.25">
      <c r="A54" s="15" t="s">
        <v>5</v>
      </c>
      <c r="B54" s="212" t="s">
        <v>6</v>
      </c>
      <c r="C54" s="202"/>
      <c r="D54" s="202"/>
      <c r="E54" s="323"/>
      <c r="F54" s="202"/>
      <c r="G54" s="204"/>
      <c r="I54" s="30"/>
      <c r="J54" s="26"/>
      <c r="M54" s="34"/>
      <c r="N54" s="34"/>
      <c r="O54" s="34"/>
      <c r="Q54" s="205"/>
    </row>
    <row r="55" spans="1:17" s="9" customFormat="1" ht="15.75">
      <c r="A55" s="23"/>
      <c r="B55" s="212"/>
      <c r="C55" s="214"/>
      <c r="D55" s="214"/>
      <c r="E55" s="325"/>
      <c r="F55" s="214"/>
      <c r="G55" s="215"/>
      <c r="H55" s="22"/>
      <c r="I55" s="30"/>
      <c r="J55" s="26"/>
      <c r="M55" s="34"/>
      <c r="N55" s="34"/>
      <c r="O55" s="34"/>
      <c r="Q55" s="216"/>
    </row>
    <row r="56" spans="1:17" s="9" customFormat="1" ht="15.75">
      <c r="A56" s="10"/>
      <c r="B56" s="212" t="s">
        <v>29</v>
      </c>
      <c r="C56" s="290">
        <v>1</v>
      </c>
      <c r="D56" s="202"/>
      <c r="E56" s="324"/>
      <c r="F56" s="213"/>
      <c r="G56" s="291"/>
      <c r="H56" s="213"/>
      <c r="I56" s="30"/>
      <c r="J56" s="26"/>
      <c r="M56" s="34"/>
      <c r="N56" s="34"/>
      <c r="O56" s="34"/>
      <c r="Q56" s="205"/>
    </row>
    <row r="57" spans="1:17" s="9" customFormat="1" ht="15.75">
      <c r="A57" s="10"/>
      <c r="B57" s="212"/>
      <c r="C57" s="202"/>
      <c r="D57" s="202"/>
      <c r="E57" s="323"/>
      <c r="F57" s="202"/>
      <c r="G57" s="204"/>
      <c r="H57" s="202"/>
      <c r="I57" s="30"/>
      <c r="J57" s="26"/>
      <c r="M57" s="34"/>
      <c r="N57" s="34"/>
      <c r="O57" s="34"/>
      <c r="Q57" s="205"/>
    </row>
    <row r="58" spans="1:17" s="22" customFormat="1" ht="25.5">
      <c r="A58" s="15" t="s">
        <v>75</v>
      </c>
      <c r="B58" s="212" t="s">
        <v>154</v>
      </c>
      <c r="C58" s="202"/>
      <c r="D58" s="202"/>
      <c r="E58" s="323"/>
      <c r="F58" s="202"/>
      <c r="G58" s="204"/>
      <c r="H58" s="9"/>
      <c r="I58" s="32"/>
      <c r="J58" s="28"/>
      <c r="M58" s="36"/>
      <c r="N58" s="36"/>
      <c r="O58" s="36"/>
      <c r="Q58" s="205"/>
    </row>
    <row r="59" spans="1:17" s="9" customFormat="1" ht="15.75">
      <c r="A59" s="23"/>
      <c r="B59" s="212"/>
      <c r="C59" s="214"/>
      <c r="D59" s="214"/>
      <c r="E59" s="325"/>
      <c r="F59" s="214"/>
      <c r="G59" s="215"/>
      <c r="H59" s="22"/>
      <c r="I59" s="30"/>
      <c r="J59" s="26"/>
      <c r="M59" s="34"/>
      <c r="N59" s="34"/>
      <c r="O59" s="34"/>
      <c r="Q59" s="216"/>
    </row>
    <row r="60" spans="1:17" s="9" customFormat="1" ht="15.75">
      <c r="A60" s="10"/>
      <c r="B60" s="212" t="s">
        <v>23</v>
      </c>
      <c r="C60" s="290">
        <v>1</v>
      </c>
      <c r="D60" s="202"/>
      <c r="E60" s="324"/>
      <c r="F60" s="213"/>
      <c r="G60" s="291"/>
      <c r="H60" s="213"/>
      <c r="I60" s="30"/>
      <c r="J60" s="26"/>
      <c r="M60" s="34"/>
      <c r="N60" s="34"/>
      <c r="O60" s="34"/>
      <c r="Q60" s="205"/>
    </row>
    <row r="61" spans="1:17" s="9" customFormat="1" ht="15.75">
      <c r="A61" s="10"/>
      <c r="B61" s="212"/>
      <c r="C61" s="202"/>
      <c r="D61" s="202"/>
      <c r="E61" s="323"/>
      <c r="F61" s="202"/>
      <c r="G61" s="204"/>
      <c r="H61" s="202"/>
      <c r="I61" s="30"/>
      <c r="J61" s="26"/>
      <c r="M61" s="34"/>
      <c r="N61" s="34"/>
      <c r="O61" s="34"/>
      <c r="Q61" s="205"/>
    </row>
    <row r="62" spans="1:17" s="9" customFormat="1" ht="56.25" customHeight="1">
      <c r="A62" s="15" t="s">
        <v>54</v>
      </c>
      <c r="B62" s="212" t="s">
        <v>242</v>
      </c>
      <c r="C62" s="202"/>
      <c r="D62" s="202"/>
      <c r="E62" s="323"/>
      <c r="F62" s="202"/>
      <c r="G62" s="204"/>
      <c r="I62" s="30"/>
      <c r="J62" s="26"/>
      <c r="M62" s="34"/>
      <c r="N62" s="34"/>
      <c r="O62" s="34"/>
      <c r="Q62" s="205"/>
    </row>
    <row r="63" spans="1:17" s="9" customFormat="1" ht="38.25">
      <c r="A63" s="10"/>
      <c r="B63" s="61" t="s">
        <v>119</v>
      </c>
      <c r="C63" s="283">
        <v>1</v>
      </c>
      <c r="D63" s="62"/>
      <c r="E63" s="307"/>
      <c r="F63" s="100"/>
      <c r="G63" s="282"/>
      <c r="H63" s="100"/>
      <c r="I63" s="30"/>
      <c r="J63" s="26"/>
      <c r="M63" s="34"/>
      <c r="N63" s="34"/>
      <c r="O63" s="34"/>
      <c r="Q63" s="105"/>
    </row>
    <row r="64" spans="1:17" s="9" customFormat="1" ht="15.75" customHeight="1">
      <c r="A64" s="10"/>
      <c r="B64" s="212"/>
      <c r="C64" s="202"/>
      <c r="D64" s="202"/>
      <c r="E64" s="323"/>
      <c r="F64" s="202"/>
      <c r="G64" s="204"/>
      <c r="I64" s="30"/>
      <c r="J64" s="26"/>
      <c r="M64" s="34"/>
      <c r="N64" s="34"/>
      <c r="O64" s="34"/>
      <c r="Q64" s="205"/>
    </row>
    <row r="65" spans="1:17" s="9" customFormat="1" ht="15.75" customHeight="1">
      <c r="A65" s="15" t="s">
        <v>61</v>
      </c>
      <c r="B65" s="212" t="s">
        <v>62</v>
      </c>
      <c r="C65" s="202"/>
      <c r="D65" s="202"/>
      <c r="E65" s="323"/>
      <c r="F65" s="202"/>
      <c r="G65" s="204"/>
      <c r="I65" s="30"/>
      <c r="J65" s="26"/>
      <c r="M65" s="34"/>
      <c r="N65" s="34"/>
      <c r="O65" s="34"/>
      <c r="Q65" s="205"/>
    </row>
    <row r="66" spans="1:17" s="9" customFormat="1" ht="15.75" customHeight="1">
      <c r="A66" s="23"/>
      <c r="B66" s="212"/>
      <c r="C66" s="214"/>
      <c r="D66" s="214"/>
      <c r="E66" s="325"/>
      <c r="F66" s="214"/>
      <c r="G66" s="215"/>
      <c r="H66" s="22"/>
      <c r="I66" s="30"/>
      <c r="J66" s="26"/>
      <c r="M66" s="34"/>
      <c r="N66" s="34"/>
      <c r="O66" s="34"/>
      <c r="Q66" s="216"/>
    </row>
    <row r="67" spans="1:17" s="9" customFormat="1" ht="15.75" customHeight="1">
      <c r="A67" s="10"/>
      <c r="B67" s="212" t="s">
        <v>41</v>
      </c>
      <c r="C67" s="290">
        <v>3.5</v>
      </c>
      <c r="D67" s="202"/>
      <c r="E67" s="324"/>
      <c r="F67" s="213"/>
      <c r="G67" s="291"/>
      <c r="H67" s="213"/>
      <c r="I67" s="30"/>
      <c r="J67" s="26"/>
      <c r="M67" s="34"/>
      <c r="N67" s="34"/>
      <c r="O67" s="34"/>
      <c r="Q67" s="205"/>
    </row>
    <row r="68" spans="1:17" s="9" customFormat="1" ht="15.75" customHeight="1">
      <c r="A68" s="10"/>
      <c r="B68" s="212"/>
      <c r="C68" s="202"/>
      <c r="D68" s="202"/>
      <c r="E68" s="323"/>
      <c r="F68" s="202"/>
      <c r="G68" s="204"/>
      <c r="H68" s="202"/>
      <c r="I68" s="30"/>
      <c r="J68" s="26"/>
      <c r="M68" s="34"/>
      <c r="N68" s="34"/>
      <c r="O68" s="34"/>
      <c r="Q68" s="205"/>
    </row>
    <row r="69" spans="1:17" s="9" customFormat="1" ht="27.75" customHeight="1">
      <c r="A69" s="15" t="s">
        <v>73</v>
      </c>
      <c r="B69" s="212" t="s">
        <v>155</v>
      </c>
      <c r="C69" s="202"/>
      <c r="D69" s="202"/>
      <c r="E69" s="323"/>
      <c r="F69" s="202"/>
      <c r="G69" s="204"/>
      <c r="I69" s="30"/>
      <c r="J69" s="26"/>
      <c r="M69" s="34"/>
      <c r="N69" s="34"/>
      <c r="O69" s="34"/>
      <c r="Q69" s="205"/>
    </row>
    <row r="70" spans="1:17" s="9" customFormat="1" ht="15.75" customHeight="1">
      <c r="A70" s="23"/>
      <c r="B70" s="212"/>
      <c r="C70" s="214"/>
      <c r="D70" s="214"/>
      <c r="E70" s="325"/>
      <c r="F70" s="214"/>
      <c r="G70" s="215"/>
      <c r="H70" s="22"/>
      <c r="I70" s="30"/>
      <c r="J70" s="26"/>
      <c r="M70" s="34"/>
      <c r="N70" s="34"/>
      <c r="O70" s="34"/>
      <c r="Q70" s="216"/>
    </row>
    <row r="71" spans="1:17" s="9" customFormat="1" ht="15.75" customHeight="1">
      <c r="A71" s="10"/>
      <c r="B71" s="212" t="s">
        <v>23</v>
      </c>
      <c r="C71" s="290">
        <v>1</v>
      </c>
      <c r="D71" s="202"/>
      <c r="E71" s="324"/>
      <c r="F71" s="213"/>
      <c r="G71" s="291"/>
      <c r="H71" s="213"/>
      <c r="I71" s="30"/>
      <c r="J71" s="26"/>
      <c r="M71" s="34"/>
      <c r="N71" s="34"/>
      <c r="O71" s="34"/>
      <c r="Q71" s="205"/>
    </row>
    <row r="72" spans="1:17" s="9" customFormat="1" ht="15.75" customHeight="1">
      <c r="A72" s="10"/>
      <c r="B72" s="212"/>
      <c r="C72" s="271" t="s">
        <v>176</v>
      </c>
      <c r="D72" s="274"/>
      <c r="E72" s="328" t="s">
        <v>177</v>
      </c>
      <c r="F72" s="272"/>
      <c r="G72" s="273" t="s">
        <v>170</v>
      </c>
      <c r="H72" s="202"/>
      <c r="I72" s="30"/>
      <c r="J72" s="26"/>
      <c r="M72" s="34"/>
      <c r="N72" s="34"/>
      <c r="O72" s="34"/>
      <c r="Q72" s="205"/>
    </row>
    <row r="73" spans="1:17" s="9" customFormat="1" ht="15.75" customHeight="1">
      <c r="A73" s="15" t="s">
        <v>74</v>
      </c>
      <c r="B73" s="212" t="s">
        <v>156</v>
      </c>
      <c r="C73" s="202"/>
      <c r="D73" s="202"/>
      <c r="E73" s="323"/>
      <c r="F73" s="202"/>
      <c r="G73" s="204"/>
      <c r="I73" s="30"/>
      <c r="J73" s="26"/>
      <c r="M73" s="34"/>
      <c r="N73" s="34"/>
      <c r="O73" s="34"/>
      <c r="Q73" s="205"/>
    </row>
    <row r="74" spans="1:17" s="9" customFormat="1" ht="15.75" customHeight="1">
      <c r="A74" s="23"/>
      <c r="B74" s="212"/>
      <c r="C74" s="214"/>
      <c r="D74" s="214"/>
      <c r="E74" s="325"/>
      <c r="F74" s="214"/>
      <c r="G74" s="215"/>
      <c r="H74" s="22"/>
      <c r="I74" s="30"/>
      <c r="J74" s="26"/>
      <c r="M74" s="34"/>
      <c r="N74" s="34"/>
      <c r="O74" s="34"/>
      <c r="Q74" s="216"/>
    </row>
    <row r="75" spans="1:17" s="9" customFormat="1" ht="15.75" customHeight="1">
      <c r="A75" s="10"/>
      <c r="B75" s="212" t="s">
        <v>23</v>
      </c>
      <c r="C75" s="290">
        <v>1</v>
      </c>
      <c r="D75" s="202"/>
      <c r="E75" s="324"/>
      <c r="F75" s="213"/>
      <c r="G75" s="291"/>
      <c r="H75" s="213"/>
      <c r="I75" s="30"/>
      <c r="J75" s="26"/>
      <c r="M75" s="34"/>
      <c r="N75" s="34"/>
      <c r="O75" s="34"/>
      <c r="Q75" s="205"/>
    </row>
    <row r="76" spans="1:17" s="9" customFormat="1" ht="15.75" customHeight="1">
      <c r="A76" s="10"/>
      <c r="B76" s="212"/>
      <c r="C76" s="202"/>
      <c r="D76" s="202"/>
      <c r="E76" s="323"/>
      <c r="F76" s="202"/>
      <c r="G76" s="204"/>
      <c r="I76" s="30"/>
      <c r="J76" s="26"/>
      <c r="M76" s="34"/>
      <c r="N76" s="34"/>
      <c r="O76" s="34"/>
      <c r="Q76" s="205"/>
    </row>
    <row r="77" spans="1:17" s="9" customFormat="1" ht="31.5">
      <c r="A77" s="14"/>
      <c r="B77" s="227" t="s">
        <v>43</v>
      </c>
      <c r="C77" s="190"/>
      <c r="D77" s="190"/>
      <c r="E77" s="326"/>
      <c r="F77" s="190"/>
      <c r="G77" s="280"/>
      <c r="H77" s="190"/>
      <c r="I77" s="144"/>
      <c r="J77" s="26"/>
      <c r="M77" s="34"/>
      <c r="N77" s="34"/>
      <c r="O77" s="34"/>
      <c r="Q77" s="193"/>
    </row>
    <row r="78" spans="1:17" s="9" customFormat="1" ht="15.75">
      <c r="A78" s="14"/>
      <c r="B78" s="227"/>
      <c r="C78" s="190"/>
      <c r="D78" s="190"/>
      <c r="E78" s="326"/>
      <c r="F78" s="190"/>
      <c r="G78" s="192"/>
      <c r="H78" s="190"/>
      <c r="I78" s="30"/>
      <c r="J78" s="26"/>
      <c r="M78" s="34"/>
      <c r="N78" s="34"/>
      <c r="O78" s="34"/>
      <c r="Q78" s="193"/>
    </row>
    <row r="79" spans="1:17" s="9" customFormat="1" ht="15.75">
      <c r="A79" s="14" t="s">
        <v>32</v>
      </c>
      <c r="B79" s="11" t="s">
        <v>17</v>
      </c>
      <c r="C79" s="55"/>
      <c r="E79" s="312"/>
      <c r="G79" s="122"/>
      <c r="I79" s="30"/>
      <c r="J79" s="26"/>
      <c r="M79" s="34"/>
      <c r="N79" s="34"/>
      <c r="O79" s="34"/>
      <c r="Q79" s="114"/>
    </row>
    <row r="80" spans="1:17" s="9" customFormat="1" ht="15.75">
      <c r="A80" s="14"/>
      <c r="B80" s="11"/>
      <c r="C80" s="55"/>
      <c r="E80" s="312"/>
      <c r="G80" s="122"/>
      <c r="I80" s="30"/>
      <c r="J80" s="26"/>
      <c r="M80" s="34"/>
      <c r="N80" s="34"/>
      <c r="O80" s="34"/>
      <c r="Q80" s="114"/>
    </row>
    <row r="81" spans="1:17" s="231" customFormat="1" ht="25.5">
      <c r="A81" s="15" t="s">
        <v>33</v>
      </c>
      <c r="B81" s="212" t="s">
        <v>157</v>
      </c>
      <c r="C81" s="202"/>
      <c r="D81" s="202"/>
      <c r="E81" s="323"/>
      <c r="F81" s="202"/>
      <c r="G81" s="204"/>
      <c r="H81" s="228"/>
      <c r="I81" s="229"/>
      <c r="J81" s="230"/>
      <c r="M81" s="232"/>
      <c r="N81" s="232"/>
      <c r="O81" s="232"/>
      <c r="Q81" s="205"/>
    </row>
    <row r="82" spans="1:17" ht="15.75">
      <c r="A82" s="21"/>
      <c r="B82" s="212"/>
      <c r="C82" s="214"/>
      <c r="D82" s="214"/>
      <c r="E82" s="325"/>
      <c r="F82" s="214"/>
      <c r="G82" s="215"/>
      <c r="H82" s="231"/>
      <c r="Q82" s="216"/>
    </row>
    <row r="83" spans="2:8" ht="15.75">
      <c r="B83" s="212" t="s">
        <v>20</v>
      </c>
      <c r="C83" s="290">
        <v>141</v>
      </c>
      <c r="E83" s="322"/>
      <c r="F83" s="213"/>
      <c r="G83" s="291"/>
      <c r="H83" s="213"/>
    </row>
    <row r="84" spans="2:8" ht="15.75">
      <c r="B84" s="212"/>
      <c r="E84" s="323"/>
      <c r="H84" s="228"/>
    </row>
    <row r="85" spans="1:8" ht="51">
      <c r="A85" s="178" t="s">
        <v>34</v>
      </c>
      <c r="B85" s="212" t="s">
        <v>158</v>
      </c>
      <c r="E85" s="323"/>
      <c r="H85" s="228"/>
    </row>
    <row r="86" spans="2:8" ht="15.75">
      <c r="B86" s="212"/>
      <c r="E86" s="323"/>
      <c r="H86" s="228"/>
    </row>
    <row r="87" spans="2:8" ht="15.75">
      <c r="B87" s="212" t="s">
        <v>25</v>
      </c>
      <c r="C87" s="202">
        <f>1.8/0.09</f>
        <v>20</v>
      </c>
      <c r="E87" s="324"/>
      <c r="F87" s="213"/>
      <c r="G87" s="291"/>
      <c r="H87" s="213"/>
    </row>
    <row r="88" spans="2:8" ht="15.75">
      <c r="B88" s="212"/>
      <c r="E88" s="323"/>
      <c r="H88" s="228"/>
    </row>
    <row r="89" spans="1:8" ht="25.5">
      <c r="A89" s="178" t="s">
        <v>36</v>
      </c>
      <c r="B89" s="212" t="s">
        <v>160</v>
      </c>
      <c r="E89" s="323"/>
      <c r="H89" s="228"/>
    </row>
    <row r="90" spans="2:8" ht="15.75">
      <c r="B90" s="212"/>
      <c r="E90" s="323"/>
      <c r="H90" s="228"/>
    </row>
    <row r="91" spans="2:8" ht="25.5">
      <c r="B91" s="212" t="s">
        <v>147</v>
      </c>
      <c r="E91" s="323"/>
      <c r="H91" s="228"/>
    </row>
    <row r="92" spans="2:8" ht="15.75">
      <c r="B92" s="212" t="s">
        <v>20</v>
      </c>
      <c r="C92" s="290">
        <f>841.46*0.8</f>
        <v>673.1680000000001</v>
      </c>
      <c r="E92" s="322"/>
      <c r="F92" s="213"/>
      <c r="G92" s="291"/>
      <c r="H92" s="213"/>
    </row>
    <row r="93" spans="2:10" ht="15.75">
      <c r="B93" s="212"/>
      <c r="E93" s="323"/>
      <c r="H93" s="202"/>
      <c r="J93" s="184"/>
    </row>
    <row r="94" spans="2:8" ht="15.75">
      <c r="B94" s="212" t="s">
        <v>148</v>
      </c>
      <c r="E94" s="323"/>
      <c r="H94" s="228"/>
    </row>
    <row r="95" spans="2:8" ht="15.75">
      <c r="B95" s="212" t="s">
        <v>20</v>
      </c>
      <c r="C95" s="290">
        <f>841.46*0.2</f>
        <v>168.29200000000003</v>
      </c>
      <c r="E95" s="324"/>
      <c r="F95" s="213"/>
      <c r="G95" s="291"/>
      <c r="H95" s="213"/>
    </row>
    <row r="96" spans="2:8" ht="15.75">
      <c r="B96" s="212"/>
      <c r="E96" s="323"/>
      <c r="H96" s="228"/>
    </row>
    <row r="97" spans="1:8" ht="38.25">
      <c r="A97" s="178" t="s">
        <v>37</v>
      </c>
      <c r="B97" s="212" t="s">
        <v>161</v>
      </c>
      <c r="E97" s="323"/>
      <c r="H97" s="228"/>
    </row>
    <row r="98" spans="2:11" ht="15.75">
      <c r="B98" s="212"/>
      <c r="E98" s="323"/>
      <c r="H98" s="228"/>
      <c r="K98" s="194"/>
    </row>
    <row r="99" spans="2:8" ht="25.5">
      <c r="B99" s="212" t="s">
        <v>147</v>
      </c>
      <c r="E99" s="323"/>
      <c r="H99" s="228"/>
    </row>
    <row r="100" spans="2:8" ht="15.75">
      <c r="B100" s="212" t="s">
        <v>20</v>
      </c>
      <c r="C100" s="202">
        <f>4.3*0.8</f>
        <v>3.44</v>
      </c>
      <c r="E100" s="322"/>
      <c r="F100" s="213"/>
      <c r="G100" s="291"/>
      <c r="H100" s="213"/>
    </row>
    <row r="101" spans="2:10" ht="15.75">
      <c r="B101" s="212"/>
      <c r="C101" s="218"/>
      <c r="E101" s="323"/>
      <c r="H101" s="202"/>
      <c r="J101" s="184"/>
    </row>
    <row r="102" spans="2:8" ht="15.75">
      <c r="B102" s="212" t="s">
        <v>148</v>
      </c>
      <c r="E102" s="323"/>
      <c r="H102" s="228"/>
    </row>
    <row r="103" spans="2:8" ht="15.75">
      <c r="B103" s="212" t="s">
        <v>20</v>
      </c>
      <c r="C103" s="202">
        <f>4.3*0.2</f>
        <v>0.86</v>
      </c>
      <c r="E103" s="322"/>
      <c r="F103" s="213"/>
      <c r="G103" s="291"/>
      <c r="H103" s="213"/>
    </row>
    <row r="104" spans="1:17" s="236" customFormat="1" ht="15.75">
      <c r="A104" s="237"/>
      <c r="B104" s="238"/>
      <c r="C104" s="233"/>
      <c r="D104" s="233"/>
      <c r="E104" s="323"/>
      <c r="F104" s="233"/>
      <c r="G104" s="204"/>
      <c r="H104" s="234"/>
      <c r="Q104" s="235"/>
    </row>
    <row r="105" spans="1:17" s="231" customFormat="1" ht="38.25">
      <c r="A105" s="178" t="s">
        <v>45</v>
      </c>
      <c r="B105" s="212" t="s">
        <v>38</v>
      </c>
      <c r="C105" s="202"/>
      <c r="D105" s="202"/>
      <c r="E105" s="323"/>
      <c r="F105" s="202"/>
      <c r="G105" s="204"/>
      <c r="H105" s="228"/>
      <c r="I105" s="229"/>
      <c r="J105" s="230"/>
      <c r="M105" s="232"/>
      <c r="N105" s="232"/>
      <c r="O105" s="232"/>
      <c r="Q105" s="205"/>
    </row>
    <row r="106" spans="2:17" ht="15.75">
      <c r="B106" s="212"/>
      <c r="C106" s="214"/>
      <c r="D106" s="214"/>
      <c r="E106" s="323"/>
      <c r="F106" s="214"/>
      <c r="G106" s="215"/>
      <c r="H106" s="231"/>
      <c r="Q106" s="216"/>
    </row>
    <row r="107" spans="2:8" ht="15.75">
      <c r="B107" s="212" t="s">
        <v>25</v>
      </c>
      <c r="C107" s="290">
        <f>C44*0.6</f>
        <v>376.5</v>
      </c>
      <c r="E107" s="324"/>
      <c r="G107" s="291"/>
      <c r="H107" s="202"/>
    </row>
    <row r="108" spans="2:8" ht="15.75">
      <c r="B108" s="212"/>
      <c r="C108" s="271" t="s">
        <v>176</v>
      </c>
      <c r="D108" s="274"/>
      <c r="E108" s="328" t="s">
        <v>177</v>
      </c>
      <c r="F108" s="272"/>
      <c r="G108" s="273" t="s">
        <v>170</v>
      </c>
      <c r="H108" s="228"/>
    </row>
    <row r="109" spans="1:17" s="231" customFormat="1" ht="114.75">
      <c r="A109" s="178" t="s">
        <v>46</v>
      </c>
      <c r="B109" s="61" t="s">
        <v>162</v>
      </c>
      <c r="C109" s="202"/>
      <c r="D109" s="202"/>
      <c r="E109" s="323"/>
      <c r="F109" s="202"/>
      <c r="G109" s="204"/>
      <c r="H109" s="228"/>
      <c r="I109" s="229"/>
      <c r="J109" s="230"/>
      <c r="M109" s="232"/>
      <c r="N109" s="232"/>
      <c r="O109" s="232"/>
      <c r="Q109" s="205"/>
    </row>
    <row r="110" spans="1:17" ht="15.75">
      <c r="A110" s="239"/>
      <c r="B110" s="212"/>
      <c r="C110" s="214"/>
      <c r="D110" s="214"/>
      <c r="E110" s="323"/>
      <c r="F110" s="214"/>
      <c r="G110" s="215"/>
      <c r="H110" s="231"/>
      <c r="Q110" s="216"/>
    </row>
    <row r="111" spans="2:8" ht="15.75">
      <c r="B111" s="212" t="s">
        <v>20</v>
      </c>
      <c r="C111" s="290">
        <v>48</v>
      </c>
      <c r="E111" s="324"/>
      <c r="G111" s="291"/>
      <c r="H111" s="202"/>
    </row>
    <row r="112" spans="2:8" ht="15.75">
      <c r="B112" s="212"/>
      <c r="C112" s="302"/>
      <c r="D112" s="304"/>
      <c r="E112" s="309"/>
      <c r="F112" s="304"/>
      <c r="G112" s="303"/>
      <c r="H112" s="228"/>
    </row>
    <row r="113" spans="1:17" s="231" customFormat="1" ht="114.75">
      <c r="A113" s="178" t="s">
        <v>47</v>
      </c>
      <c r="B113" s="212" t="s">
        <v>163</v>
      </c>
      <c r="C113" s="202"/>
      <c r="D113" s="202"/>
      <c r="E113" s="323"/>
      <c r="F113" s="202"/>
      <c r="G113" s="204"/>
      <c r="H113" s="228"/>
      <c r="I113" s="229"/>
      <c r="J113" s="230"/>
      <c r="M113" s="232"/>
      <c r="N113" s="232"/>
      <c r="O113" s="232"/>
      <c r="Q113" s="205"/>
    </row>
    <row r="114" spans="1:17" ht="15.75">
      <c r="A114" s="239"/>
      <c r="B114" s="212"/>
      <c r="C114" s="214"/>
      <c r="D114" s="214"/>
      <c r="E114" s="323"/>
      <c r="F114" s="214"/>
      <c r="G114" s="215"/>
      <c r="H114" s="231"/>
      <c r="Q114" s="216"/>
    </row>
    <row r="115" spans="2:8" ht="15.75">
      <c r="B115" s="212" t="s">
        <v>20</v>
      </c>
      <c r="C115" s="290">
        <v>184.3</v>
      </c>
      <c r="E115" s="324"/>
      <c r="G115" s="291"/>
      <c r="H115" s="202"/>
    </row>
    <row r="116" spans="2:8" ht="15.75">
      <c r="B116" s="212"/>
      <c r="E116" s="323"/>
      <c r="H116" s="228"/>
    </row>
    <row r="117" spans="1:17" ht="89.25">
      <c r="A117" s="240" t="s">
        <v>48</v>
      </c>
      <c r="B117" s="219" t="s">
        <v>164</v>
      </c>
      <c r="C117" s="220"/>
      <c r="D117" s="220"/>
      <c r="E117" s="323"/>
      <c r="H117" s="228"/>
      <c r="Q117" s="223"/>
    </row>
    <row r="118" spans="1:17" ht="15.75">
      <c r="A118" s="241"/>
      <c r="B118" s="219"/>
      <c r="C118" s="220"/>
      <c r="D118" s="220"/>
      <c r="E118" s="323"/>
      <c r="H118" s="228"/>
      <c r="Q118" s="223"/>
    </row>
    <row r="119" spans="1:17" ht="15.75">
      <c r="A119" s="240"/>
      <c r="B119" s="219" t="s">
        <v>20</v>
      </c>
      <c r="C119" s="292">
        <f>601*0.04</f>
        <v>24.04</v>
      </c>
      <c r="D119" s="220"/>
      <c r="E119" s="324"/>
      <c r="G119" s="291"/>
      <c r="H119" s="202"/>
      <c r="Q119" s="223"/>
    </row>
    <row r="120" spans="1:17" ht="15.75">
      <c r="A120" s="240"/>
      <c r="B120" s="219"/>
      <c r="C120" s="220"/>
      <c r="D120" s="220"/>
      <c r="E120" s="323"/>
      <c r="H120" s="228"/>
      <c r="Q120" s="223"/>
    </row>
    <row r="121" spans="1:17" s="231" customFormat="1" ht="25.5">
      <c r="A121" s="240" t="s">
        <v>49</v>
      </c>
      <c r="B121" s="219" t="s">
        <v>165</v>
      </c>
      <c r="C121" s="220"/>
      <c r="D121" s="220"/>
      <c r="E121" s="323"/>
      <c r="F121" s="202"/>
      <c r="G121" s="204"/>
      <c r="H121" s="228"/>
      <c r="Q121" s="223"/>
    </row>
    <row r="122" spans="1:17" ht="15.75">
      <c r="A122" s="241"/>
      <c r="B122" s="219"/>
      <c r="C122" s="224"/>
      <c r="D122" s="224"/>
      <c r="E122" s="323"/>
      <c r="F122" s="214"/>
      <c r="G122" s="215"/>
      <c r="H122" s="231"/>
      <c r="I122" s="183"/>
      <c r="J122" s="183"/>
      <c r="M122" s="183"/>
      <c r="N122" s="183"/>
      <c r="O122" s="183"/>
      <c r="Q122" s="225"/>
    </row>
    <row r="123" spans="1:17" ht="15.75">
      <c r="A123" s="240"/>
      <c r="B123" s="219" t="s">
        <v>20</v>
      </c>
      <c r="C123" s="292">
        <f>601*0.96</f>
        <v>576.9599999999999</v>
      </c>
      <c r="D123" s="220"/>
      <c r="E123" s="324"/>
      <c r="G123" s="291"/>
      <c r="H123" s="202"/>
      <c r="I123" s="183"/>
      <c r="J123" s="183"/>
      <c r="M123" s="183"/>
      <c r="N123" s="183"/>
      <c r="O123" s="183"/>
      <c r="Q123" s="223"/>
    </row>
    <row r="124" spans="1:17" ht="15.75">
      <c r="A124" s="240"/>
      <c r="B124" s="219"/>
      <c r="C124" s="220"/>
      <c r="D124" s="220"/>
      <c r="E124" s="323"/>
      <c r="H124" s="228"/>
      <c r="I124" s="183"/>
      <c r="J124" s="183"/>
      <c r="M124" s="183"/>
      <c r="N124" s="183"/>
      <c r="O124" s="183"/>
      <c r="Q124" s="223"/>
    </row>
    <row r="125" spans="1:8" ht="63.75">
      <c r="A125" s="178" t="s">
        <v>50</v>
      </c>
      <c r="B125" s="212" t="s">
        <v>166</v>
      </c>
      <c r="E125" s="323"/>
      <c r="H125" s="228"/>
    </row>
    <row r="126" spans="1:8" ht="15.75">
      <c r="A126" s="239"/>
      <c r="B126" s="212"/>
      <c r="E126" s="323"/>
      <c r="H126" s="228"/>
    </row>
    <row r="127" spans="2:8" ht="15.75">
      <c r="B127" s="212" t="s">
        <v>20</v>
      </c>
      <c r="C127" s="290">
        <v>8.5</v>
      </c>
      <c r="E127" s="324"/>
      <c r="G127" s="291"/>
      <c r="H127" s="202"/>
    </row>
    <row r="128" spans="2:8" ht="15.75">
      <c r="B128" s="212"/>
      <c r="C128" s="271" t="s">
        <v>176</v>
      </c>
      <c r="D128" s="274"/>
      <c r="E128" s="328" t="s">
        <v>177</v>
      </c>
      <c r="F128" s="272"/>
      <c r="G128" s="273" t="s">
        <v>170</v>
      </c>
      <c r="H128" s="228"/>
    </row>
    <row r="129" spans="1:8" ht="340.5" customHeight="1">
      <c r="A129" s="178" t="s">
        <v>51</v>
      </c>
      <c r="B129" s="19" t="s">
        <v>95</v>
      </c>
      <c r="E129" s="323"/>
      <c r="H129" s="228"/>
    </row>
    <row r="130" spans="1:8" ht="15.75">
      <c r="A130" s="239"/>
      <c r="B130" s="242"/>
      <c r="E130" s="323"/>
      <c r="H130" s="228"/>
    </row>
    <row r="131" spans="2:8" ht="15.75">
      <c r="B131" s="212" t="s">
        <v>25</v>
      </c>
      <c r="C131" s="202">
        <f>C87</f>
        <v>20</v>
      </c>
      <c r="E131" s="322"/>
      <c r="G131" s="291"/>
      <c r="H131" s="202"/>
    </row>
    <row r="132" spans="2:8" ht="15.75">
      <c r="B132" s="212"/>
      <c r="E132" s="323"/>
      <c r="H132" s="228"/>
    </row>
    <row r="133" spans="1:8" ht="51">
      <c r="A133" s="178" t="s">
        <v>57</v>
      </c>
      <c r="B133" s="212" t="s">
        <v>167</v>
      </c>
      <c r="E133" s="323"/>
      <c r="H133" s="228"/>
    </row>
    <row r="134" spans="2:8" ht="15.75">
      <c r="B134" s="212"/>
      <c r="E134" s="323"/>
      <c r="H134" s="228"/>
    </row>
    <row r="135" spans="2:8" ht="15.75">
      <c r="B135" s="212" t="s">
        <v>20</v>
      </c>
      <c r="C135" s="290">
        <f>(845.76-C123)*1.3</f>
        <v>349.4400000000001</v>
      </c>
      <c r="E135" s="324"/>
      <c r="G135" s="291"/>
      <c r="H135" s="202"/>
    </row>
    <row r="136" spans="2:8" ht="15.75">
      <c r="B136" s="212"/>
      <c r="E136" s="323"/>
      <c r="H136" s="228"/>
    </row>
    <row r="137" spans="1:8" ht="51">
      <c r="A137" s="178" t="s">
        <v>58</v>
      </c>
      <c r="B137" s="212" t="s">
        <v>168</v>
      </c>
      <c r="E137" s="323"/>
      <c r="H137" s="228"/>
    </row>
    <row r="138" spans="2:8" ht="15.75">
      <c r="B138" s="212"/>
      <c r="E138" s="323"/>
      <c r="H138" s="228"/>
    </row>
    <row r="139" spans="2:8" ht="15.75">
      <c r="B139" s="212" t="s">
        <v>25</v>
      </c>
      <c r="C139" s="290">
        <f>C83/0.15</f>
        <v>940</v>
      </c>
      <c r="E139" s="324"/>
      <c r="G139" s="291"/>
      <c r="H139" s="202"/>
    </row>
    <row r="140" spans="2:8" ht="15.75">
      <c r="B140" s="212"/>
      <c r="E140" s="323"/>
      <c r="H140" s="228"/>
    </row>
    <row r="141" spans="1:8" ht="25.5">
      <c r="A141" s="178" t="s">
        <v>64</v>
      </c>
      <c r="B141" s="212" t="s">
        <v>169</v>
      </c>
      <c r="E141" s="323"/>
      <c r="H141" s="228"/>
    </row>
    <row r="142" spans="2:8" ht="15.75">
      <c r="B142" s="212"/>
      <c r="E142" s="323"/>
      <c r="H142" s="228"/>
    </row>
    <row r="143" spans="2:8" ht="15.75">
      <c r="B143" s="212" t="s">
        <v>41</v>
      </c>
      <c r="C143" s="290">
        <v>7</v>
      </c>
      <c r="E143" s="324"/>
      <c r="G143" s="291"/>
      <c r="H143" s="202"/>
    </row>
    <row r="144" spans="2:8" ht="15.75">
      <c r="B144" s="212"/>
      <c r="C144" s="271" t="s">
        <v>176</v>
      </c>
      <c r="D144" s="274"/>
      <c r="E144" s="275" t="s">
        <v>177</v>
      </c>
      <c r="F144" s="272"/>
      <c r="G144" s="273" t="s">
        <v>170</v>
      </c>
      <c r="H144" s="228"/>
    </row>
    <row r="145" spans="1:17" s="231" customFormat="1" ht="63.75">
      <c r="A145" s="178" t="s">
        <v>65</v>
      </c>
      <c r="B145" s="212" t="s">
        <v>7</v>
      </c>
      <c r="C145" s="202"/>
      <c r="D145" s="202"/>
      <c r="E145" s="203"/>
      <c r="F145" s="202"/>
      <c r="G145" s="204"/>
      <c r="H145" s="228"/>
      <c r="I145" s="229"/>
      <c r="J145" s="230"/>
      <c r="M145" s="232"/>
      <c r="N145" s="232"/>
      <c r="O145" s="232"/>
      <c r="Q145" s="205"/>
    </row>
    <row r="146" spans="2:17" ht="15.75">
      <c r="B146" s="212"/>
      <c r="C146" s="214"/>
      <c r="D146" s="214"/>
      <c r="E146" s="217"/>
      <c r="F146" s="214"/>
      <c r="G146" s="215"/>
      <c r="H146" s="231"/>
      <c r="Q146" s="216"/>
    </row>
    <row r="147" spans="2:8" ht="15.75">
      <c r="B147" s="212" t="s">
        <v>39</v>
      </c>
      <c r="G147" s="291"/>
      <c r="H147" s="202"/>
    </row>
    <row r="148" spans="2:8" ht="15.75">
      <c r="B148" s="212"/>
      <c r="H148" s="228"/>
    </row>
    <row r="149" spans="1:17" s="9" customFormat="1" ht="15.75">
      <c r="A149" s="178"/>
      <c r="B149" s="227" t="s">
        <v>21</v>
      </c>
      <c r="C149" s="208"/>
      <c r="D149" s="208"/>
      <c r="E149" s="209"/>
      <c r="F149" s="208"/>
      <c r="G149" s="280"/>
      <c r="H149" s="190"/>
      <c r="I149" s="30"/>
      <c r="J149" s="26"/>
      <c r="M149" s="34"/>
      <c r="N149" s="34"/>
      <c r="O149" s="34"/>
      <c r="Q149" s="211"/>
    </row>
    <row r="150" spans="2:8" ht="15.75">
      <c r="B150" s="212"/>
      <c r="H150" s="228"/>
    </row>
    <row r="151" spans="2:17" ht="15.75">
      <c r="B151" s="212"/>
      <c r="C151" s="218"/>
      <c r="H151" s="202"/>
      <c r="Q151" s="243"/>
    </row>
    <row r="152" spans="2:8" ht="15.75">
      <c r="B152" s="212"/>
      <c r="C152" s="218"/>
      <c r="H152" s="202"/>
    </row>
    <row r="153" spans="2:8" ht="15.75">
      <c r="B153" s="244"/>
      <c r="H153" s="228"/>
    </row>
    <row r="154" spans="2:8" ht="15.75">
      <c r="B154" s="212"/>
      <c r="H154" s="228"/>
    </row>
    <row r="155" spans="2:8" ht="15.75">
      <c r="B155" s="212"/>
      <c r="C155" s="226"/>
      <c r="H155" s="202"/>
    </row>
    <row r="156" spans="2:8" ht="15.75">
      <c r="B156" s="212"/>
      <c r="C156" s="220"/>
      <c r="H156" s="202"/>
    </row>
    <row r="157" spans="2:8" ht="15.75">
      <c r="B157" s="212"/>
      <c r="C157" s="220"/>
      <c r="H157" s="202"/>
    </row>
    <row r="158" spans="2:13" ht="94.5" customHeight="1">
      <c r="B158" s="244"/>
      <c r="C158" s="220"/>
      <c r="H158" s="228"/>
      <c r="K158" s="12"/>
      <c r="M158" s="244"/>
    </row>
    <row r="159" spans="2:12" ht="15.75">
      <c r="B159" s="212"/>
      <c r="C159" s="220"/>
      <c r="H159" s="228"/>
      <c r="K159" s="194"/>
      <c r="L159" s="194"/>
    </row>
    <row r="160" spans="2:8" ht="15.75">
      <c r="B160" s="212"/>
      <c r="C160" s="226"/>
      <c r="H160" s="202"/>
    </row>
    <row r="161" spans="2:8" ht="15.75">
      <c r="B161" s="212"/>
      <c r="C161" s="226"/>
      <c r="H161" s="202"/>
    </row>
    <row r="162" spans="2:13" ht="111" customHeight="1">
      <c r="B162" s="244"/>
      <c r="C162" s="220"/>
      <c r="H162" s="228"/>
      <c r="K162" s="12"/>
      <c r="M162" s="244"/>
    </row>
    <row r="163" spans="2:8" ht="15.75">
      <c r="B163" s="212"/>
      <c r="C163" s="220"/>
      <c r="H163" s="228"/>
    </row>
    <row r="164" spans="2:8" ht="15.75">
      <c r="B164" s="212"/>
      <c r="C164" s="226"/>
      <c r="E164" s="205"/>
      <c r="H164" s="202"/>
    </row>
    <row r="165" spans="2:8" ht="15.75">
      <c r="B165" s="212"/>
      <c r="C165" s="218"/>
      <c r="H165" s="202"/>
    </row>
    <row r="166" spans="2:11" ht="15.75">
      <c r="B166" s="244"/>
      <c r="H166" s="228"/>
      <c r="K166" s="12"/>
    </row>
    <row r="167" spans="2:8" ht="15.75">
      <c r="B167" s="212"/>
      <c r="H167" s="228"/>
    </row>
    <row r="168" spans="2:8" ht="15.75">
      <c r="B168" s="212"/>
      <c r="C168" s="218"/>
      <c r="E168" s="205"/>
      <c r="H168" s="202"/>
    </row>
    <row r="169" spans="2:8" ht="15.75">
      <c r="B169" s="212"/>
      <c r="C169" s="218"/>
      <c r="H169" s="202"/>
    </row>
    <row r="170" spans="2:13" ht="15.75">
      <c r="B170" s="244"/>
      <c r="H170" s="228"/>
      <c r="K170" s="12"/>
      <c r="M170" s="244"/>
    </row>
    <row r="171" spans="2:8" ht="15.75">
      <c r="B171" s="212"/>
      <c r="H171" s="228"/>
    </row>
    <row r="172" spans="2:8" ht="15.75">
      <c r="B172" s="212"/>
      <c r="C172" s="218"/>
      <c r="E172" s="205"/>
      <c r="H172" s="202"/>
    </row>
    <row r="173" spans="1:17" ht="15.75">
      <c r="A173" s="14"/>
      <c r="B173" s="11"/>
      <c r="C173" s="55"/>
      <c r="D173" s="9"/>
      <c r="F173" s="9"/>
      <c r="G173" s="122"/>
      <c r="H173" s="9"/>
      <c r="Q173" s="114"/>
    </row>
    <row r="174" spans="2:11" ht="15.75">
      <c r="B174" s="244"/>
      <c r="H174" s="228"/>
      <c r="K174" s="12"/>
    </row>
    <row r="175" spans="2:8" ht="15.75">
      <c r="B175" s="212"/>
      <c r="H175" s="228"/>
    </row>
    <row r="176" spans="2:8" ht="15.75">
      <c r="B176" s="212"/>
      <c r="C176" s="218"/>
      <c r="E176" s="205"/>
      <c r="H176" s="202"/>
    </row>
    <row r="177" spans="2:8" ht="15.75">
      <c r="B177" s="212"/>
      <c r="C177" s="218"/>
      <c r="H177" s="202"/>
    </row>
    <row r="178" spans="2:11" ht="15.75">
      <c r="B178" s="244"/>
      <c r="H178" s="228"/>
      <c r="K178" s="12"/>
    </row>
    <row r="179" spans="2:8" ht="15.75">
      <c r="B179" s="212"/>
      <c r="H179" s="228"/>
    </row>
    <row r="180" spans="2:8" ht="15.75">
      <c r="B180" s="212"/>
      <c r="C180" s="218"/>
      <c r="H180" s="202"/>
    </row>
    <row r="181" spans="2:17" ht="15.75">
      <c r="B181" s="212"/>
      <c r="C181" s="218"/>
      <c r="H181" s="202"/>
      <c r="Q181" s="243"/>
    </row>
    <row r="182" spans="2:8" ht="15.75">
      <c r="B182" s="244"/>
      <c r="H182" s="228"/>
    </row>
    <row r="183" spans="2:8" ht="15.75">
      <c r="B183" s="212"/>
      <c r="H183" s="228"/>
    </row>
    <row r="184" spans="2:8" ht="15.75">
      <c r="B184" s="212"/>
      <c r="C184" s="218"/>
      <c r="E184" s="205"/>
      <c r="H184" s="202"/>
    </row>
    <row r="185" spans="2:17" ht="15.75">
      <c r="B185" s="212"/>
      <c r="C185" s="218"/>
      <c r="H185" s="202"/>
      <c r="Q185" s="243"/>
    </row>
    <row r="186" spans="2:8" ht="15.75">
      <c r="B186" s="244"/>
      <c r="H186" s="228"/>
    </row>
    <row r="187" spans="2:8" ht="15.75">
      <c r="B187" s="212"/>
      <c r="H187" s="228"/>
    </row>
    <row r="188" spans="2:8" ht="15.75">
      <c r="B188" s="212"/>
      <c r="C188" s="218"/>
      <c r="H188" s="202"/>
    </row>
    <row r="189" spans="2:8" ht="15.75">
      <c r="B189" s="212"/>
      <c r="C189" s="218"/>
      <c r="H189" s="202"/>
    </row>
    <row r="190" spans="2:11" ht="15.75">
      <c r="B190" s="244"/>
      <c r="H190" s="228"/>
      <c r="K190" s="212"/>
    </row>
    <row r="191" spans="2:8" ht="15.75">
      <c r="B191" s="212"/>
      <c r="H191" s="228"/>
    </row>
    <row r="192" spans="2:8" ht="15.75">
      <c r="B192" s="212"/>
      <c r="C192" s="218"/>
      <c r="E192" s="205"/>
      <c r="H192" s="202"/>
    </row>
    <row r="193" spans="2:8" ht="15.75">
      <c r="B193" s="212"/>
      <c r="C193" s="218"/>
      <c r="H193" s="202"/>
    </row>
    <row r="194" spans="2:8" ht="15.75">
      <c r="B194" s="244"/>
      <c r="H194" s="228"/>
    </row>
    <row r="195" spans="2:11" ht="15.75">
      <c r="B195" s="212"/>
      <c r="H195" s="228"/>
      <c r="K195" s="245"/>
    </row>
    <row r="196" spans="1:17" s="184" customFormat="1" ht="15.75">
      <c r="A196" s="178"/>
      <c r="B196" s="212"/>
      <c r="C196" s="218"/>
      <c r="D196" s="202"/>
      <c r="E196" s="205"/>
      <c r="F196" s="202"/>
      <c r="G196" s="204"/>
      <c r="H196" s="202"/>
      <c r="J196" s="185"/>
      <c r="K196" s="183"/>
      <c r="L196" s="183"/>
      <c r="M196" s="186"/>
      <c r="N196" s="186"/>
      <c r="O196" s="186"/>
      <c r="P196" s="183"/>
      <c r="Q196" s="205"/>
    </row>
    <row r="197" spans="1:17" s="184" customFormat="1" ht="15.75">
      <c r="A197" s="178"/>
      <c r="B197" s="212"/>
      <c r="C197" s="202"/>
      <c r="D197" s="202"/>
      <c r="E197" s="246"/>
      <c r="F197" s="202"/>
      <c r="G197" s="204"/>
      <c r="H197" s="202"/>
      <c r="J197" s="185"/>
      <c r="K197" s="183"/>
      <c r="L197" s="183"/>
      <c r="M197" s="186"/>
      <c r="N197" s="186"/>
      <c r="O197" s="186"/>
      <c r="P197" s="183"/>
      <c r="Q197" s="205"/>
    </row>
    <row r="198" spans="1:17" s="184" customFormat="1" ht="80.25" customHeight="1">
      <c r="A198" s="178"/>
      <c r="B198" s="244"/>
      <c r="C198" s="202"/>
      <c r="D198" s="202"/>
      <c r="E198" s="246"/>
      <c r="F198" s="202"/>
      <c r="G198" s="204"/>
      <c r="H198" s="228"/>
      <c r="J198" s="185"/>
      <c r="K198" s="183"/>
      <c r="L198" s="183"/>
      <c r="M198" s="186"/>
      <c r="N198" s="186"/>
      <c r="O198" s="186"/>
      <c r="P198" s="183"/>
      <c r="Q198" s="205"/>
    </row>
    <row r="199" spans="1:17" s="184" customFormat="1" ht="15.75">
      <c r="A199" s="178"/>
      <c r="B199" s="212"/>
      <c r="C199" s="202"/>
      <c r="D199" s="202"/>
      <c r="E199" s="246"/>
      <c r="F199" s="202"/>
      <c r="G199" s="204"/>
      <c r="H199" s="228"/>
      <c r="J199" s="185"/>
      <c r="K199" s="183"/>
      <c r="L199" s="183"/>
      <c r="M199" s="186"/>
      <c r="N199" s="186"/>
      <c r="O199" s="186"/>
      <c r="P199" s="183"/>
      <c r="Q199" s="205"/>
    </row>
    <row r="200" spans="1:17" s="184" customFormat="1" ht="15.75">
      <c r="A200" s="178"/>
      <c r="B200" s="212"/>
      <c r="C200" s="218"/>
      <c r="D200" s="202"/>
      <c r="E200" s="205"/>
      <c r="F200" s="202"/>
      <c r="G200" s="204"/>
      <c r="H200" s="202"/>
      <c r="J200" s="185"/>
      <c r="K200" s="183"/>
      <c r="L200" s="183"/>
      <c r="M200" s="186"/>
      <c r="N200" s="186"/>
      <c r="O200" s="186"/>
      <c r="P200" s="183"/>
      <c r="Q200" s="205"/>
    </row>
    <row r="201" spans="1:17" s="184" customFormat="1" ht="15.75">
      <c r="A201" s="178"/>
      <c r="B201" s="212"/>
      <c r="C201" s="218"/>
      <c r="D201" s="202"/>
      <c r="E201" s="246"/>
      <c r="F201" s="202"/>
      <c r="G201" s="204"/>
      <c r="H201" s="202"/>
      <c r="J201" s="185"/>
      <c r="K201" s="183"/>
      <c r="L201" s="183"/>
      <c r="M201" s="186"/>
      <c r="N201" s="186"/>
      <c r="O201" s="186"/>
      <c r="P201" s="183"/>
      <c r="Q201" s="205"/>
    </row>
    <row r="202" spans="1:17" s="184" customFormat="1" ht="15.75">
      <c r="A202" s="178"/>
      <c r="B202" s="244"/>
      <c r="C202" s="202"/>
      <c r="D202" s="202"/>
      <c r="E202" s="246"/>
      <c r="F202" s="202"/>
      <c r="G202" s="204"/>
      <c r="H202" s="228"/>
      <c r="J202" s="185"/>
      <c r="K202" s="183"/>
      <c r="L202" s="183"/>
      <c r="M202" s="186"/>
      <c r="N202" s="186"/>
      <c r="O202" s="186"/>
      <c r="P202" s="183"/>
      <c r="Q202" s="205"/>
    </row>
    <row r="203" spans="1:17" s="184" customFormat="1" ht="15.75">
      <c r="A203" s="178"/>
      <c r="B203" s="212"/>
      <c r="C203" s="202"/>
      <c r="D203" s="202"/>
      <c r="E203" s="246"/>
      <c r="F203" s="202"/>
      <c r="G203" s="204"/>
      <c r="H203" s="228"/>
      <c r="J203" s="185"/>
      <c r="K203" s="183"/>
      <c r="L203" s="183"/>
      <c r="M203" s="186"/>
      <c r="N203" s="186"/>
      <c r="O203" s="186"/>
      <c r="P203" s="183"/>
      <c r="Q203" s="205"/>
    </row>
    <row r="204" spans="1:17" s="184" customFormat="1" ht="15.75">
      <c r="A204" s="178"/>
      <c r="B204" s="212"/>
      <c r="C204" s="218"/>
      <c r="D204" s="202"/>
      <c r="E204" s="205"/>
      <c r="F204" s="202"/>
      <c r="G204" s="204"/>
      <c r="H204" s="202"/>
      <c r="J204" s="185"/>
      <c r="K204" s="183"/>
      <c r="L204" s="183"/>
      <c r="M204" s="186"/>
      <c r="N204" s="186"/>
      <c r="O204" s="186"/>
      <c r="P204" s="183"/>
      <c r="Q204" s="205"/>
    </row>
    <row r="205" spans="1:17" s="184" customFormat="1" ht="15.75">
      <c r="A205" s="178"/>
      <c r="B205" s="212"/>
      <c r="C205" s="218"/>
      <c r="D205" s="202"/>
      <c r="E205" s="203"/>
      <c r="F205" s="202"/>
      <c r="G205" s="204"/>
      <c r="H205" s="202"/>
      <c r="J205" s="185"/>
      <c r="K205" s="183"/>
      <c r="L205" s="183"/>
      <c r="M205" s="186"/>
      <c r="N205" s="186"/>
      <c r="O205" s="186"/>
      <c r="P205" s="183"/>
      <c r="Q205" s="205"/>
    </row>
    <row r="206" spans="1:17" s="184" customFormat="1" ht="15.75">
      <c r="A206" s="178"/>
      <c r="B206" s="244"/>
      <c r="C206" s="202"/>
      <c r="D206" s="202"/>
      <c r="E206" s="246"/>
      <c r="F206" s="202"/>
      <c r="G206" s="204"/>
      <c r="H206" s="228"/>
      <c r="J206" s="185"/>
      <c r="K206" s="183"/>
      <c r="L206" s="183"/>
      <c r="M206" s="186"/>
      <c r="N206" s="186"/>
      <c r="O206" s="186"/>
      <c r="P206" s="183"/>
      <c r="Q206" s="205"/>
    </row>
    <row r="207" spans="1:17" s="184" customFormat="1" ht="15.75">
      <c r="A207" s="178"/>
      <c r="B207" s="212"/>
      <c r="C207" s="202"/>
      <c r="D207" s="202"/>
      <c r="E207" s="246"/>
      <c r="F207" s="202"/>
      <c r="G207" s="204"/>
      <c r="H207" s="228"/>
      <c r="J207" s="185"/>
      <c r="K207" s="183"/>
      <c r="L207" s="183"/>
      <c r="M207" s="186"/>
      <c r="N207" s="186"/>
      <c r="O207" s="186"/>
      <c r="P207" s="183"/>
      <c r="Q207" s="205"/>
    </row>
    <row r="208" spans="1:17" s="184" customFormat="1" ht="15.75">
      <c r="A208" s="178"/>
      <c r="B208" s="212"/>
      <c r="C208" s="218"/>
      <c r="D208" s="202"/>
      <c r="E208" s="205"/>
      <c r="F208" s="202"/>
      <c r="G208" s="204"/>
      <c r="H208" s="202"/>
      <c r="J208" s="185"/>
      <c r="K208" s="183"/>
      <c r="L208" s="183"/>
      <c r="M208" s="186"/>
      <c r="N208" s="186"/>
      <c r="O208" s="186"/>
      <c r="P208" s="183"/>
      <c r="Q208" s="205"/>
    </row>
    <row r="209" spans="1:17" s="184" customFormat="1" ht="15.75">
      <c r="A209" s="178"/>
      <c r="B209" s="212"/>
      <c r="C209" s="202"/>
      <c r="D209" s="202"/>
      <c r="E209" s="246"/>
      <c r="F209" s="202"/>
      <c r="G209" s="204"/>
      <c r="H209" s="202"/>
      <c r="J209" s="185"/>
      <c r="K209" s="183"/>
      <c r="L209" s="183"/>
      <c r="M209" s="186"/>
      <c r="N209" s="186"/>
      <c r="O209" s="186"/>
      <c r="P209" s="183"/>
      <c r="Q209" s="205"/>
    </row>
    <row r="210" spans="1:17" s="184" customFormat="1" ht="15.75">
      <c r="A210" s="178"/>
      <c r="B210" s="244"/>
      <c r="C210" s="202"/>
      <c r="D210" s="202"/>
      <c r="E210" s="203"/>
      <c r="F210" s="202"/>
      <c r="G210" s="204"/>
      <c r="H210" s="228"/>
      <c r="J210" s="185"/>
      <c r="K210" s="183"/>
      <c r="L210" s="183"/>
      <c r="M210" s="186"/>
      <c r="N210" s="186"/>
      <c r="O210" s="186"/>
      <c r="P210" s="183"/>
      <c r="Q210" s="205"/>
    </row>
    <row r="211" spans="1:17" s="184" customFormat="1" ht="15.75">
      <c r="A211" s="178"/>
      <c r="B211" s="212"/>
      <c r="C211" s="202"/>
      <c r="D211" s="202"/>
      <c r="E211" s="203"/>
      <c r="F211" s="202"/>
      <c r="G211" s="204"/>
      <c r="H211" s="228"/>
      <c r="J211" s="185"/>
      <c r="K211" s="183"/>
      <c r="L211" s="183"/>
      <c r="M211" s="186"/>
      <c r="N211" s="186"/>
      <c r="O211" s="186"/>
      <c r="P211" s="183"/>
      <c r="Q211" s="205"/>
    </row>
    <row r="212" spans="1:17" s="184" customFormat="1" ht="15.75">
      <c r="A212" s="178"/>
      <c r="B212" s="212"/>
      <c r="C212" s="218"/>
      <c r="D212" s="202"/>
      <c r="E212" s="205"/>
      <c r="F212" s="202"/>
      <c r="G212" s="204"/>
      <c r="H212" s="202"/>
      <c r="J212" s="185"/>
      <c r="K212" s="183"/>
      <c r="L212" s="183"/>
      <c r="M212" s="186"/>
      <c r="N212" s="186"/>
      <c r="O212" s="186"/>
      <c r="P212" s="183"/>
      <c r="Q212" s="205"/>
    </row>
    <row r="213" spans="1:17" s="184" customFormat="1" ht="15.75">
      <c r="A213" s="178"/>
      <c r="B213" s="212"/>
      <c r="C213" s="202"/>
      <c r="D213" s="202"/>
      <c r="E213" s="246"/>
      <c r="F213" s="202"/>
      <c r="G213" s="204"/>
      <c r="H213" s="202"/>
      <c r="J213" s="185"/>
      <c r="K213" s="183"/>
      <c r="L213" s="183"/>
      <c r="M213" s="186"/>
      <c r="N213" s="186"/>
      <c r="O213" s="186"/>
      <c r="P213" s="183"/>
      <c r="Q213" s="205"/>
    </row>
    <row r="214" spans="1:17" s="184" customFormat="1" ht="80.25" customHeight="1">
      <c r="A214" s="178"/>
      <c r="B214" s="244"/>
      <c r="C214" s="202"/>
      <c r="D214" s="202"/>
      <c r="E214" s="246"/>
      <c r="F214" s="202"/>
      <c r="G214" s="204"/>
      <c r="H214" s="228"/>
      <c r="J214" s="185"/>
      <c r="K214" s="183"/>
      <c r="L214" s="183"/>
      <c r="M214" s="186"/>
      <c r="N214" s="186"/>
      <c r="O214" s="186"/>
      <c r="P214" s="183"/>
      <c r="Q214" s="205"/>
    </row>
    <row r="215" spans="1:17" s="184" customFormat="1" ht="15.75">
      <c r="A215" s="178"/>
      <c r="B215" s="212"/>
      <c r="C215" s="202"/>
      <c r="D215" s="202"/>
      <c r="E215" s="246"/>
      <c r="F215" s="202"/>
      <c r="G215" s="204"/>
      <c r="H215" s="228"/>
      <c r="J215" s="185"/>
      <c r="K215" s="183"/>
      <c r="L215" s="183"/>
      <c r="M215" s="186"/>
      <c r="N215" s="186"/>
      <c r="O215" s="186"/>
      <c r="P215" s="183"/>
      <c r="Q215" s="205"/>
    </row>
    <row r="216" spans="1:17" s="184" customFormat="1" ht="15.75">
      <c r="A216" s="178"/>
      <c r="B216" s="212"/>
      <c r="C216" s="218"/>
      <c r="D216" s="202"/>
      <c r="E216" s="205"/>
      <c r="F216" s="202"/>
      <c r="G216" s="204"/>
      <c r="H216" s="202"/>
      <c r="J216" s="185"/>
      <c r="K216" s="183"/>
      <c r="L216" s="183"/>
      <c r="M216" s="186"/>
      <c r="N216" s="186"/>
      <c r="O216" s="186"/>
      <c r="P216" s="183"/>
      <c r="Q216" s="205"/>
    </row>
    <row r="217" spans="1:17" s="184" customFormat="1" ht="15.75">
      <c r="A217" s="178"/>
      <c r="B217" s="212"/>
      <c r="C217" s="202"/>
      <c r="D217" s="202"/>
      <c r="E217" s="246"/>
      <c r="F217" s="202"/>
      <c r="G217" s="204"/>
      <c r="H217" s="202"/>
      <c r="J217" s="185"/>
      <c r="K217" s="183"/>
      <c r="L217" s="183"/>
      <c r="M217" s="186"/>
      <c r="N217" s="186"/>
      <c r="O217" s="186"/>
      <c r="P217" s="183"/>
      <c r="Q217" s="205"/>
    </row>
    <row r="218" spans="1:17" s="184" customFormat="1" ht="54.75" customHeight="1">
      <c r="A218" s="178"/>
      <c r="B218" s="244"/>
      <c r="C218" s="202"/>
      <c r="D218" s="202"/>
      <c r="E218" s="203"/>
      <c r="F218" s="202"/>
      <c r="G218" s="204"/>
      <c r="H218" s="228"/>
      <c r="J218" s="185"/>
      <c r="K218" s="183"/>
      <c r="L218" s="183"/>
      <c r="M218" s="186"/>
      <c r="N218" s="186"/>
      <c r="O218" s="186"/>
      <c r="P218" s="183"/>
      <c r="Q218" s="205"/>
    </row>
    <row r="219" spans="1:17" s="184" customFormat="1" ht="15.75">
      <c r="A219" s="178"/>
      <c r="B219" s="212"/>
      <c r="C219" s="202"/>
      <c r="D219" s="202"/>
      <c r="E219" s="203"/>
      <c r="F219" s="202"/>
      <c r="G219" s="204"/>
      <c r="H219" s="228"/>
      <c r="J219" s="185"/>
      <c r="K219" s="183"/>
      <c r="L219" s="183"/>
      <c r="M219" s="186"/>
      <c r="N219" s="186"/>
      <c r="O219" s="186"/>
      <c r="P219" s="183"/>
      <c r="Q219" s="205"/>
    </row>
    <row r="220" spans="1:17" s="184" customFormat="1" ht="15.75">
      <c r="A220" s="178"/>
      <c r="B220" s="212"/>
      <c r="C220" s="218"/>
      <c r="D220" s="202"/>
      <c r="E220" s="205"/>
      <c r="F220" s="202"/>
      <c r="G220" s="204"/>
      <c r="H220" s="202"/>
      <c r="J220" s="185"/>
      <c r="K220" s="183"/>
      <c r="L220" s="183"/>
      <c r="M220" s="186"/>
      <c r="N220" s="186"/>
      <c r="O220" s="186"/>
      <c r="P220" s="183"/>
      <c r="Q220" s="205"/>
    </row>
    <row r="221" spans="1:17" s="184" customFormat="1" ht="15.75">
      <c r="A221" s="178"/>
      <c r="B221" s="212"/>
      <c r="C221" s="202"/>
      <c r="D221" s="202"/>
      <c r="E221" s="246"/>
      <c r="F221" s="202"/>
      <c r="G221" s="204"/>
      <c r="H221" s="202"/>
      <c r="J221" s="185"/>
      <c r="K221" s="183"/>
      <c r="L221" s="183"/>
      <c r="M221" s="186"/>
      <c r="N221" s="186"/>
      <c r="O221" s="186"/>
      <c r="P221" s="183"/>
      <c r="Q221" s="205"/>
    </row>
    <row r="222" spans="1:17" s="184" customFormat="1" ht="54" customHeight="1">
      <c r="A222" s="178"/>
      <c r="B222" s="244"/>
      <c r="C222" s="202"/>
      <c r="D222" s="202"/>
      <c r="E222" s="203"/>
      <c r="F222" s="202"/>
      <c r="G222" s="204"/>
      <c r="H222" s="228"/>
      <c r="J222" s="185"/>
      <c r="K222" s="183"/>
      <c r="L222" s="183"/>
      <c r="M222" s="186"/>
      <c r="N222" s="186"/>
      <c r="O222" s="186"/>
      <c r="P222" s="183"/>
      <c r="Q222" s="205"/>
    </row>
    <row r="223" spans="1:17" s="184" customFormat="1" ht="15.75">
      <c r="A223" s="178"/>
      <c r="B223" s="212"/>
      <c r="C223" s="202"/>
      <c r="D223" s="202"/>
      <c r="E223" s="203"/>
      <c r="F223" s="202"/>
      <c r="G223" s="204"/>
      <c r="H223" s="228"/>
      <c r="J223" s="185"/>
      <c r="K223" s="183"/>
      <c r="L223" s="183"/>
      <c r="M223" s="186"/>
      <c r="N223" s="186"/>
      <c r="O223" s="186"/>
      <c r="P223" s="183"/>
      <c r="Q223" s="205"/>
    </row>
    <row r="224" spans="1:17" s="184" customFormat="1" ht="15.75">
      <c r="A224" s="178"/>
      <c r="B224" s="212"/>
      <c r="C224" s="218"/>
      <c r="D224" s="202"/>
      <c r="E224" s="205"/>
      <c r="F224" s="202"/>
      <c r="G224" s="204"/>
      <c r="H224" s="202"/>
      <c r="J224" s="185"/>
      <c r="K224" s="183"/>
      <c r="L224" s="183"/>
      <c r="M224" s="186"/>
      <c r="N224" s="186"/>
      <c r="O224" s="186"/>
      <c r="P224" s="183"/>
      <c r="Q224" s="205"/>
    </row>
    <row r="225" spans="1:17" s="184" customFormat="1" ht="15.75">
      <c r="A225" s="178"/>
      <c r="B225" s="212"/>
      <c r="C225" s="202"/>
      <c r="D225" s="202"/>
      <c r="E225" s="205"/>
      <c r="F225" s="202"/>
      <c r="G225" s="204"/>
      <c r="H225" s="202"/>
      <c r="J225" s="185"/>
      <c r="K225" s="183"/>
      <c r="L225" s="183"/>
      <c r="M225" s="186"/>
      <c r="N225" s="186"/>
      <c r="O225" s="186"/>
      <c r="P225" s="183"/>
      <c r="Q225" s="205"/>
    </row>
    <row r="226" spans="1:17" s="184" customFormat="1" ht="94.5" customHeight="1">
      <c r="A226" s="178"/>
      <c r="B226" s="244"/>
      <c r="C226" s="202"/>
      <c r="D226" s="202"/>
      <c r="E226" s="203"/>
      <c r="F226" s="202"/>
      <c r="G226" s="204"/>
      <c r="H226" s="228"/>
      <c r="J226" s="185"/>
      <c r="K226" s="183"/>
      <c r="L226" s="183"/>
      <c r="M226" s="186"/>
      <c r="N226" s="186"/>
      <c r="O226" s="186"/>
      <c r="P226" s="183"/>
      <c r="Q226" s="205"/>
    </row>
    <row r="227" spans="1:17" s="184" customFormat="1" ht="15.75">
      <c r="A227" s="178"/>
      <c r="B227" s="212"/>
      <c r="C227" s="202"/>
      <c r="D227" s="202"/>
      <c r="E227" s="203"/>
      <c r="F227" s="202"/>
      <c r="G227" s="204"/>
      <c r="H227" s="228"/>
      <c r="J227" s="185"/>
      <c r="K227" s="183"/>
      <c r="L227" s="183"/>
      <c r="M227" s="186"/>
      <c r="N227" s="186"/>
      <c r="O227" s="186"/>
      <c r="P227" s="183"/>
      <c r="Q227" s="205"/>
    </row>
    <row r="228" spans="2:8" ht="15.75">
      <c r="B228" s="212"/>
      <c r="C228" s="226"/>
      <c r="E228" s="205"/>
      <c r="H228" s="202"/>
    </row>
    <row r="229" spans="2:17" ht="15.75">
      <c r="B229" s="212"/>
      <c r="C229" s="218"/>
      <c r="H229" s="202"/>
      <c r="Q229" s="243"/>
    </row>
    <row r="230" spans="2:11" ht="15.75">
      <c r="B230" s="244"/>
      <c r="H230" s="228"/>
      <c r="K230" s="212"/>
    </row>
    <row r="231" spans="2:11" ht="15.75">
      <c r="B231" s="244"/>
      <c r="H231" s="228"/>
      <c r="K231" s="212"/>
    </row>
    <row r="232" spans="2:8" ht="15.75">
      <c r="B232" s="212"/>
      <c r="H232" s="228"/>
    </row>
    <row r="233" spans="2:8" ht="15.75">
      <c r="B233" s="212"/>
      <c r="C233" s="218"/>
      <c r="H233" s="202"/>
    </row>
    <row r="234" spans="2:8" ht="15.75">
      <c r="B234" s="212"/>
      <c r="C234" s="218"/>
      <c r="H234" s="202"/>
    </row>
    <row r="235" spans="2:8" ht="15.75">
      <c r="B235" s="212"/>
      <c r="C235" s="218"/>
      <c r="H235" s="202"/>
    </row>
    <row r="236" spans="2:8" ht="15.75">
      <c r="B236" s="212"/>
      <c r="C236" s="218"/>
      <c r="H236" s="202"/>
    </row>
    <row r="237" spans="2:8" ht="15.75">
      <c r="B237" s="212"/>
      <c r="C237" s="218"/>
      <c r="H237" s="202"/>
    </row>
    <row r="238" spans="2:8" ht="15.75">
      <c r="B238" s="212"/>
      <c r="C238" s="218"/>
      <c r="H238" s="202"/>
    </row>
    <row r="239" spans="2:8" ht="15.75">
      <c r="B239" s="212"/>
      <c r="C239" s="218"/>
      <c r="H239" s="202"/>
    </row>
    <row r="240" spans="2:8" ht="15.75">
      <c r="B240" s="212"/>
      <c r="C240" s="218"/>
      <c r="H240" s="202"/>
    </row>
    <row r="241" spans="2:8" ht="15.75">
      <c r="B241" s="212"/>
      <c r="C241" s="218"/>
      <c r="H241" s="202"/>
    </row>
    <row r="242" spans="2:8" ht="15.75">
      <c r="B242" s="212"/>
      <c r="C242" s="218"/>
      <c r="E242" s="205"/>
      <c r="H242" s="202"/>
    </row>
    <row r="243" spans="2:8" ht="15.75">
      <c r="B243" s="212"/>
      <c r="C243" s="218"/>
      <c r="H243" s="202"/>
    </row>
    <row r="244" spans="2:8" ht="15.75">
      <c r="B244" s="212"/>
      <c r="C244" s="218"/>
      <c r="H244" s="202"/>
    </row>
    <row r="245" spans="2:8" ht="15.75">
      <c r="B245" s="212"/>
      <c r="C245" s="218"/>
      <c r="H245" s="202"/>
    </row>
    <row r="246" spans="2:17" ht="15.75">
      <c r="B246" s="212"/>
      <c r="H246" s="202"/>
      <c r="Q246" s="243"/>
    </row>
    <row r="247" spans="2:8" ht="15.75">
      <c r="B247" s="244"/>
      <c r="H247" s="228"/>
    </row>
    <row r="248" spans="2:8" ht="15.75">
      <c r="B248" s="212"/>
      <c r="H248" s="228"/>
    </row>
    <row r="249" spans="2:8" ht="15.75">
      <c r="B249" s="212"/>
      <c r="C249" s="218"/>
      <c r="H249" s="202"/>
    </row>
    <row r="250" spans="2:17" ht="15.75">
      <c r="B250" s="212"/>
      <c r="H250" s="202"/>
      <c r="Q250" s="243"/>
    </row>
    <row r="251" spans="2:8" ht="15.75">
      <c r="B251" s="244"/>
      <c r="H251" s="228"/>
    </row>
    <row r="252" spans="2:8" ht="15.75">
      <c r="B252" s="212"/>
      <c r="H252" s="228"/>
    </row>
    <row r="253" spans="2:8" ht="15.75">
      <c r="B253" s="212"/>
      <c r="C253" s="218"/>
      <c r="E253" s="205"/>
      <c r="H253" s="202"/>
    </row>
    <row r="254" spans="2:8" ht="15.75">
      <c r="B254" s="212"/>
      <c r="C254" s="218"/>
      <c r="H254" s="202"/>
    </row>
    <row r="255" spans="2:8" ht="15.75">
      <c r="B255" s="244"/>
      <c r="H255" s="228"/>
    </row>
    <row r="256" spans="2:8" ht="15.75">
      <c r="B256" s="212"/>
      <c r="H256" s="228"/>
    </row>
    <row r="257" spans="2:8" ht="15.75">
      <c r="B257" s="212"/>
      <c r="C257" s="218"/>
      <c r="H257" s="202"/>
    </row>
    <row r="258" spans="2:8" ht="15.75">
      <c r="B258" s="212"/>
      <c r="C258" s="218"/>
      <c r="H258" s="202"/>
    </row>
    <row r="259" spans="1:17" s="7" customFormat="1" ht="15.75">
      <c r="A259" s="8"/>
      <c r="B259" s="12"/>
      <c r="C259" s="247"/>
      <c r="D259" s="5"/>
      <c r="E259" s="203"/>
      <c r="F259" s="5"/>
      <c r="G259" s="129"/>
      <c r="H259" s="18"/>
      <c r="I259" s="29"/>
      <c r="J259" s="25"/>
      <c r="M259" s="33"/>
      <c r="N259" s="33"/>
      <c r="O259" s="33"/>
      <c r="Q259" s="112"/>
    </row>
    <row r="260" spans="1:17" s="7" customFormat="1" ht="15.75">
      <c r="A260" s="8"/>
      <c r="B260" s="12"/>
      <c r="C260" s="247"/>
      <c r="D260" s="5"/>
      <c r="E260" s="203"/>
      <c r="F260" s="5"/>
      <c r="G260" s="129"/>
      <c r="H260" s="18"/>
      <c r="I260" s="29"/>
      <c r="J260" s="25"/>
      <c r="M260" s="33"/>
      <c r="N260" s="33"/>
      <c r="O260" s="33"/>
      <c r="Q260" s="112"/>
    </row>
    <row r="261" spans="1:17" s="7" customFormat="1" ht="15.75">
      <c r="A261" s="8"/>
      <c r="B261" s="12"/>
      <c r="C261" s="86"/>
      <c r="D261" s="5"/>
      <c r="E261" s="203"/>
      <c r="F261" s="5"/>
      <c r="G261" s="129"/>
      <c r="H261" s="5"/>
      <c r="I261" s="29"/>
      <c r="J261" s="25"/>
      <c r="M261" s="33"/>
      <c r="N261" s="33"/>
      <c r="O261" s="33"/>
      <c r="Q261" s="112"/>
    </row>
    <row r="262" spans="1:17" s="7" customFormat="1" ht="15.75">
      <c r="A262" s="10"/>
      <c r="B262" s="17"/>
      <c r="C262" s="17"/>
      <c r="D262" s="248"/>
      <c r="E262" s="203"/>
      <c r="F262" s="248"/>
      <c r="G262" s="249"/>
      <c r="H262" s="248"/>
      <c r="I262" s="29"/>
      <c r="J262" s="25"/>
      <c r="M262" s="33"/>
      <c r="N262" s="33"/>
      <c r="O262" s="33"/>
      <c r="Q262" s="250"/>
    </row>
    <row r="263" spans="1:17" s="7" customFormat="1" ht="15.75">
      <c r="A263" s="8"/>
      <c r="B263" s="12"/>
      <c r="C263" s="247"/>
      <c r="D263" s="5"/>
      <c r="E263" s="203"/>
      <c r="F263" s="5"/>
      <c r="G263" s="129"/>
      <c r="H263" s="18"/>
      <c r="I263" s="29"/>
      <c r="J263" s="25"/>
      <c r="M263" s="33"/>
      <c r="N263" s="33"/>
      <c r="O263" s="33"/>
      <c r="Q263" s="112"/>
    </row>
    <row r="264" spans="1:17" s="7" customFormat="1" ht="15.75">
      <c r="A264" s="8"/>
      <c r="B264" s="12"/>
      <c r="C264" s="247"/>
      <c r="D264" s="5"/>
      <c r="E264" s="203"/>
      <c r="F264" s="5"/>
      <c r="G264" s="129"/>
      <c r="H264" s="18"/>
      <c r="I264" s="29"/>
      <c r="J264" s="25"/>
      <c r="M264" s="33"/>
      <c r="N264" s="33"/>
      <c r="O264" s="33"/>
      <c r="Q264" s="112"/>
    </row>
    <row r="265" spans="1:17" s="7" customFormat="1" ht="15.75">
      <c r="A265" s="8"/>
      <c r="B265" s="12"/>
      <c r="C265" s="86"/>
      <c r="D265" s="5"/>
      <c r="E265" s="205"/>
      <c r="F265" s="5"/>
      <c r="G265" s="129"/>
      <c r="H265" s="5"/>
      <c r="I265" s="29"/>
      <c r="J265" s="25"/>
      <c r="M265" s="33"/>
      <c r="N265" s="33"/>
      <c r="O265" s="33"/>
      <c r="Q265" s="112"/>
    </row>
    <row r="266" spans="1:17" s="7" customFormat="1" ht="15.75">
      <c r="A266" s="8"/>
      <c r="B266" s="12"/>
      <c r="C266" s="247"/>
      <c r="D266" s="5"/>
      <c r="E266" s="203"/>
      <c r="F266" s="5"/>
      <c r="G266" s="129"/>
      <c r="H266" s="5"/>
      <c r="I266" s="29"/>
      <c r="J266" s="25"/>
      <c r="M266" s="33"/>
      <c r="N266" s="33"/>
      <c r="O266" s="33"/>
      <c r="Q266" s="112"/>
    </row>
    <row r="267" spans="1:17" s="7" customFormat="1" ht="15.75">
      <c r="A267" s="8"/>
      <c r="B267" s="12"/>
      <c r="C267" s="5"/>
      <c r="D267" s="5"/>
      <c r="E267" s="203"/>
      <c r="F267" s="5"/>
      <c r="G267" s="117"/>
      <c r="H267" s="18"/>
      <c r="Q267" s="112"/>
    </row>
    <row r="268" spans="1:17" s="7" customFormat="1" ht="15.75">
      <c r="A268" s="8"/>
      <c r="B268" s="12"/>
      <c r="C268" s="5"/>
      <c r="D268" s="5"/>
      <c r="E268" s="203"/>
      <c r="F268" s="5"/>
      <c r="G268" s="117"/>
      <c r="H268" s="18"/>
      <c r="Q268" s="112"/>
    </row>
    <row r="269" spans="1:17" s="7" customFormat="1" ht="15.75">
      <c r="A269" s="8"/>
      <c r="B269" s="12"/>
      <c r="C269" s="6"/>
      <c r="D269" s="5"/>
      <c r="E269" s="205"/>
      <c r="F269" s="5"/>
      <c r="G269" s="117"/>
      <c r="H269" s="5"/>
      <c r="Q269" s="112"/>
    </row>
    <row r="270" spans="1:17" s="7" customFormat="1" ht="15.75">
      <c r="A270" s="10"/>
      <c r="B270" s="17"/>
      <c r="C270" s="17"/>
      <c r="D270" s="248"/>
      <c r="E270" s="203"/>
      <c r="F270" s="248"/>
      <c r="G270" s="249"/>
      <c r="H270" s="248"/>
      <c r="I270" s="29"/>
      <c r="J270" s="25"/>
      <c r="M270" s="33"/>
      <c r="N270" s="33"/>
      <c r="O270" s="33"/>
      <c r="Q270" s="250"/>
    </row>
    <row r="271" spans="1:17" s="7" customFormat="1" ht="15.75">
      <c r="A271" s="8"/>
      <c r="B271" s="12"/>
      <c r="C271" s="247"/>
      <c r="D271" s="5"/>
      <c r="E271" s="203"/>
      <c r="F271" s="5"/>
      <c r="G271" s="129"/>
      <c r="H271" s="18"/>
      <c r="I271" s="29"/>
      <c r="J271" s="25"/>
      <c r="M271" s="33"/>
      <c r="N271" s="33"/>
      <c r="O271" s="33"/>
      <c r="Q271" s="112"/>
    </row>
    <row r="272" spans="1:17" s="7" customFormat="1" ht="15.75">
      <c r="A272" s="8"/>
      <c r="B272" s="12"/>
      <c r="C272" s="247"/>
      <c r="D272" s="5"/>
      <c r="E272" s="203"/>
      <c r="F272" s="5"/>
      <c r="G272" s="129"/>
      <c r="H272" s="18"/>
      <c r="I272" s="29"/>
      <c r="J272" s="25"/>
      <c r="M272" s="33"/>
      <c r="N272" s="33"/>
      <c r="O272" s="33"/>
      <c r="Q272" s="112"/>
    </row>
    <row r="273" spans="1:17" s="7" customFormat="1" ht="15.75">
      <c r="A273" s="8"/>
      <c r="B273" s="12"/>
      <c r="C273" s="86"/>
      <c r="D273" s="5"/>
      <c r="E273" s="203"/>
      <c r="F273" s="5"/>
      <c r="G273" s="129"/>
      <c r="H273" s="5"/>
      <c r="I273" s="29"/>
      <c r="J273" s="25"/>
      <c r="M273" s="33"/>
      <c r="N273" s="33"/>
      <c r="O273" s="33"/>
      <c r="Q273" s="112"/>
    </row>
    <row r="274" spans="1:17" s="7" customFormat="1" ht="15.75">
      <c r="A274" s="10"/>
      <c r="B274" s="17"/>
      <c r="C274" s="17"/>
      <c r="D274" s="248"/>
      <c r="E274" s="203"/>
      <c r="F274" s="248"/>
      <c r="G274" s="249"/>
      <c r="H274" s="248"/>
      <c r="I274" s="29"/>
      <c r="J274" s="251"/>
      <c r="M274" s="33"/>
      <c r="N274" s="33"/>
      <c r="O274" s="33"/>
      <c r="Q274" s="250"/>
    </row>
    <row r="275" spans="1:17" s="7" customFormat="1" ht="15.75">
      <c r="A275" s="8"/>
      <c r="B275" s="12"/>
      <c r="C275" s="247"/>
      <c r="D275" s="5"/>
      <c r="E275" s="203"/>
      <c r="F275" s="5"/>
      <c r="G275" s="129"/>
      <c r="H275" s="18"/>
      <c r="I275" s="29"/>
      <c r="J275" s="25"/>
      <c r="M275" s="33"/>
      <c r="N275" s="33"/>
      <c r="O275" s="33"/>
      <c r="Q275" s="112"/>
    </row>
    <row r="276" spans="1:17" s="7" customFormat="1" ht="15.75">
      <c r="A276" s="8"/>
      <c r="B276" s="12"/>
      <c r="C276" s="247"/>
      <c r="D276" s="5"/>
      <c r="E276" s="203"/>
      <c r="F276" s="5"/>
      <c r="G276" s="129"/>
      <c r="H276" s="18"/>
      <c r="I276" s="29"/>
      <c r="J276" s="25"/>
      <c r="M276" s="33"/>
      <c r="N276" s="33"/>
      <c r="O276" s="33"/>
      <c r="Q276" s="112"/>
    </row>
    <row r="277" spans="1:17" s="7" customFormat="1" ht="15.75">
      <c r="A277" s="8"/>
      <c r="B277" s="12"/>
      <c r="C277" s="86"/>
      <c r="D277" s="5"/>
      <c r="E277" s="203"/>
      <c r="F277" s="5"/>
      <c r="G277" s="129"/>
      <c r="H277" s="5"/>
      <c r="I277" s="29"/>
      <c r="J277" s="25"/>
      <c r="M277" s="33"/>
      <c r="N277" s="33"/>
      <c r="O277" s="33"/>
      <c r="Q277" s="112"/>
    </row>
    <row r="278" spans="1:17" s="7" customFormat="1" ht="15.75">
      <c r="A278" s="10"/>
      <c r="B278" s="17"/>
      <c r="C278" s="17"/>
      <c r="D278" s="248"/>
      <c r="E278" s="203"/>
      <c r="F278" s="248"/>
      <c r="G278" s="249"/>
      <c r="H278" s="248"/>
      <c r="I278" s="29"/>
      <c r="J278" s="25"/>
      <c r="M278" s="33"/>
      <c r="N278" s="33"/>
      <c r="O278" s="33"/>
      <c r="Q278" s="250"/>
    </row>
    <row r="279" spans="1:17" s="7" customFormat="1" ht="15.75">
      <c r="A279" s="8"/>
      <c r="B279" s="12"/>
      <c r="C279" s="247"/>
      <c r="D279" s="5"/>
      <c r="E279" s="203"/>
      <c r="F279" s="5"/>
      <c r="G279" s="129"/>
      <c r="H279" s="18"/>
      <c r="I279" s="29"/>
      <c r="J279" s="25"/>
      <c r="M279" s="33"/>
      <c r="N279" s="33"/>
      <c r="O279" s="33"/>
      <c r="Q279" s="112"/>
    </row>
    <row r="280" spans="1:17" s="7" customFormat="1" ht="15.75">
      <c r="A280" s="8"/>
      <c r="B280" s="12"/>
      <c r="C280" s="247"/>
      <c r="D280" s="5"/>
      <c r="E280" s="203"/>
      <c r="F280" s="5"/>
      <c r="G280" s="129"/>
      <c r="H280" s="18"/>
      <c r="I280" s="29"/>
      <c r="J280" s="25"/>
      <c r="M280" s="33"/>
      <c r="N280" s="33"/>
      <c r="O280" s="33"/>
      <c r="Q280" s="112"/>
    </row>
    <row r="281" spans="1:17" s="7" customFormat="1" ht="15.75">
      <c r="A281" s="8"/>
      <c r="B281" s="12"/>
      <c r="C281" s="86"/>
      <c r="D281" s="5"/>
      <c r="E281" s="203"/>
      <c r="F281" s="5"/>
      <c r="G281" s="129"/>
      <c r="H281" s="5"/>
      <c r="I281" s="29"/>
      <c r="J281" s="25"/>
      <c r="M281" s="33"/>
      <c r="N281" s="33"/>
      <c r="O281" s="33"/>
      <c r="Q281" s="112"/>
    </row>
    <row r="282" spans="1:17" s="7" customFormat="1" ht="15.75">
      <c r="A282" s="10"/>
      <c r="B282" s="17"/>
      <c r="C282" s="17"/>
      <c r="D282" s="248"/>
      <c r="E282" s="203"/>
      <c r="F282" s="248"/>
      <c r="G282" s="249"/>
      <c r="H282" s="248"/>
      <c r="I282" s="29"/>
      <c r="J282" s="25"/>
      <c r="M282" s="33"/>
      <c r="N282" s="33"/>
      <c r="O282" s="33"/>
      <c r="Q282" s="250"/>
    </row>
    <row r="283" spans="1:17" s="7" customFormat="1" ht="15.75">
      <c r="A283" s="8"/>
      <c r="B283" s="12"/>
      <c r="C283" s="247"/>
      <c r="D283" s="5"/>
      <c r="E283" s="203"/>
      <c r="F283" s="5"/>
      <c r="G283" s="129"/>
      <c r="H283" s="18"/>
      <c r="I283" s="29"/>
      <c r="J283" s="25"/>
      <c r="M283" s="33"/>
      <c r="N283" s="33"/>
      <c r="O283" s="33"/>
      <c r="Q283" s="112"/>
    </row>
    <row r="284" spans="1:17" s="7" customFormat="1" ht="15.75">
      <c r="A284" s="8"/>
      <c r="B284" s="12"/>
      <c r="C284" s="247"/>
      <c r="D284" s="5"/>
      <c r="E284" s="203"/>
      <c r="F284" s="5"/>
      <c r="G284" s="129"/>
      <c r="H284" s="18"/>
      <c r="I284" s="29"/>
      <c r="J284" s="25"/>
      <c r="M284" s="33"/>
      <c r="N284" s="33"/>
      <c r="O284" s="33"/>
      <c r="Q284" s="112"/>
    </row>
    <row r="285" spans="1:17" s="7" customFormat="1" ht="15.75">
      <c r="A285" s="8"/>
      <c r="B285" s="12"/>
      <c r="C285" s="86"/>
      <c r="D285" s="5"/>
      <c r="E285" s="203"/>
      <c r="F285" s="5"/>
      <c r="G285" s="129"/>
      <c r="H285" s="5"/>
      <c r="I285" s="29"/>
      <c r="J285" s="25"/>
      <c r="M285" s="33"/>
      <c r="N285" s="33"/>
      <c r="O285" s="33"/>
      <c r="Q285" s="112"/>
    </row>
    <row r="286" spans="1:17" s="7" customFormat="1" ht="15.75">
      <c r="A286" s="8"/>
      <c r="B286" s="12"/>
      <c r="C286" s="247"/>
      <c r="D286" s="5"/>
      <c r="E286" s="203"/>
      <c r="F286" s="5"/>
      <c r="G286" s="129"/>
      <c r="H286" s="18"/>
      <c r="I286" s="29"/>
      <c r="J286" s="25"/>
      <c r="M286" s="33"/>
      <c r="N286" s="33"/>
      <c r="O286" s="33"/>
      <c r="Q286" s="117"/>
    </row>
    <row r="287" spans="1:17" s="7" customFormat="1" ht="15.75">
      <c r="A287" s="8"/>
      <c r="B287" s="12"/>
      <c r="C287" s="247"/>
      <c r="D287" s="5"/>
      <c r="E287" s="203"/>
      <c r="F287" s="5"/>
      <c r="G287" s="129"/>
      <c r="H287" s="18"/>
      <c r="Q287" s="112"/>
    </row>
    <row r="288" spans="1:17" s="7" customFormat="1" ht="15.75">
      <c r="A288" s="8"/>
      <c r="B288" s="12"/>
      <c r="C288" s="247"/>
      <c r="D288" s="5"/>
      <c r="E288" s="203"/>
      <c r="F288" s="5"/>
      <c r="G288" s="129"/>
      <c r="H288" s="18"/>
      <c r="Q288" s="112"/>
    </row>
    <row r="289" spans="1:17" s="7" customFormat="1" ht="15.75">
      <c r="A289" s="8"/>
      <c r="B289" s="12"/>
      <c r="C289" s="86"/>
      <c r="D289" s="5"/>
      <c r="E289" s="203"/>
      <c r="F289" s="5"/>
      <c r="G289" s="129"/>
      <c r="H289" s="5"/>
      <c r="Q289" s="112"/>
    </row>
    <row r="290" spans="2:8" ht="15.75">
      <c r="B290" s="212"/>
      <c r="C290" s="218"/>
      <c r="H290" s="202"/>
    </row>
    <row r="291" spans="1:17" s="7" customFormat="1" ht="15.75">
      <c r="A291" s="8"/>
      <c r="B291" s="12"/>
      <c r="C291" s="247"/>
      <c r="D291" s="5"/>
      <c r="E291" s="203"/>
      <c r="F291" s="5"/>
      <c r="G291" s="129"/>
      <c r="H291" s="18"/>
      <c r="I291" s="29"/>
      <c r="J291" s="25"/>
      <c r="M291" s="33"/>
      <c r="N291" s="33"/>
      <c r="O291" s="33"/>
      <c r="Q291" s="112"/>
    </row>
    <row r="292" spans="1:17" s="7" customFormat="1" ht="15.75">
      <c r="A292" s="8"/>
      <c r="B292" s="12"/>
      <c r="C292" s="247"/>
      <c r="D292" s="5"/>
      <c r="E292" s="203"/>
      <c r="F292" s="5"/>
      <c r="G292" s="129"/>
      <c r="H292" s="18"/>
      <c r="I292" s="29"/>
      <c r="J292" s="25"/>
      <c r="M292" s="33"/>
      <c r="N292" s="33"/>
      <c r="O292" s="33"/>
      <c r="Q292" s="112"/>
    </row>
    <row r="293" spans="1:17" s="7" customFormat="1" ht="15.75">
      <c r="A293" s="8"/>
      <c r="B293" s="12"/>
      <c r="C293" s="86"/>
      <c r="D293" s="5"/>
      <c r="E293" s="203"/>
      <c r="F293" s="5"/>
      <c r="G293" s="129"/>
      <c r="H293" s="5"/>
      <c r="I293" s="29"/>
      <c r="J293" s="25"/>
      <c r="M293" s="33"/>
      <c r="N293" s="33"/>
      <c r="O293" s="33"/>
      <c r="Q293" s="112"/>
    </row>
    <row r="294" spans="1:17" s="7" customFormat="1" ht="15.75">
      <c r="A294" s="10"/>
      <c r="B294" s="17"/>
      <c r="C294" s="17"/>
      <c r="D294" s="248"/>
      <c r="E294" s="203"/>
      <c r="F294" s="248"/>
      <c r="G294" s="249"/>
      <c r="H294" s="248"/>
      <c r="I294" s="29"/>
      <c r="J294" s="25"/>
      <c r="M294" s="33"/>
      <c r="N294" s="33"/>
      <c r="O294" s="33"/>
      <c r="Q294" s="250"/>
    </row>
    <row r="295" spans="1:17" s="7" customFormat="1" ht="15.75">
      <c r="A295" s="8"/>
      <c r="B295" s="12"/>
      <c r="C295" s="247"/>
      <c r="D295" s="5"/>
      <c r="E295" s="203"/>
      <c r="F295" s="5"/>
      <c r="G295" s="129"/>
      <c r="H295" s="18"/>
      <c r="I295" s="29"/>
      <c r="J295" s="25"/>
      <c r="M295" s="33"/>
      <c r="N295" s="33"/>
      <c r="O295" s="33"/>
      <c r="Q295" s="112"/>
    </row>
    <row r="296" spans="1:17" s="7" customFormat="1" ht="15.75">
      <c r="A296" s="8"/>
      <c r="B296" s="12"/>
      <c r="C296" s="247"/>
      <c r="D296" s="5"/>
      <c r="E296" s="203"/>
      <c r="F296" s="5"/>
      <c r="G296" s="129"/>
      <c r="H296" s="18"/>
      <c r="I296" s="29"/>
      <c r="J296" s="25"/>
      <c r="M296" s="33"/>
      <c r="N296" s="33"/>
      <c r="O296" s="33"/>
      <c r="Q296" s="112"/>
    </row>
    <row r="297" spans="1:17" s="7" customFormat="1" ht="15.75">
      <c r="A297" s="8"/>
      <c r="B297" s="12"/>
      <c r="C297" s="86"/>
      <c r="D297" s="5"/>
      <c r="E297" s="203"/>
      <c r="F297" s="5"/>
      <c r="G297" s="129"/>
      <c r="H297" s="5"/>
      <c r="I297" s="29"/>
      <c r="J297" s="25"/>
      <c r="M297" s="33"/>
      <c r="N297" s="33"/>
      <c r="O297" s="33"/>
      <c r="Q297" s="112"/>
    </row>
    <row r="298" spans="1:17" s="7" customFormat="1" ht="15.75">
      <c r="A298" s="10"/>
      <c r="B298" s="17"/>
      <c r="C298" s="17"/>
      <c r="D298" s="248"/>
      <c r="E298" s="203"/>
      <c r="F298" s="248"/>
      <c r="G298" s="249"/>
      <c r="H298" s="248"/>
      <c r="I298" s="29"/>
      <c r="J298" s="25"/>
      <c r="M298" s="33"/>
      <c r="N298" s="33"/>
      <c r="O298" s="33"/>
      <c r="Q298" s="250"/>
    </row>
    <row r="299" spans="1:17" s="7" customFormat="1" ht="15.75">
      <c r="A299" s="8"/>
      <c r="B299" s="12"/>
      <c r="C299" s="247"/>
      <c r="D299" s="5"/>
      <c r="E299" s="203"/>
      <c r="F299" s="5"/>
      <c r="G299" s="129"/>
      <c r="H299" s="18"/>
      <c r="I299" s="29"/>
      <c r="J299" s="25"/>
      <c r="M299" s="33"/>
      <c r="N299" s="33"/>
      <c r="O299" s="33"/>
      <c r="Q299" s="112"/>
    </row>
    <row r="300" spans="1:17" s="7" customFormat="1" ht="15.75">
      <c r="A300" s="8"/>
      <c r="B300" s="12"/>
      <c r="C300" s="247"/>
      <c r="D300" s="5"/>
      <c r="E300" s="203"/>
      <c r="F300" s="5"/>
      <c r="G300" s="129"/>
      <c r="H300" s="18"/>
      <c r="I300" s="29"/>
      <c r="J300" s="25"/>
      <c r="M300" s="33"/>
      <c r="N300" s="33"/>
      <c r="O300" s="33"/>
      <c r="Q300" s="112"/>
    </row>
    <row r="301" spans="1:17" s="7" customFormat="1" ht="15.75">
      <c r="A301" s="8"/>
      <c r="B301" s="12"/>
      <c r="C301" s="86"/>
      <c r="D301" s="5"/>
      <c r="E301" s="203"/>
      <c r="F301" s="5"/>
      <c r="G301" s="129"/>
      <c r="H301" s="5"/>
      <c r="I301" s="29"/>
      <c r="J301" s="25"/>
      <c r="M301" s="33"/>
      <c r="N301" s="33"/>
      <c r="O301" s="33"/>
      <c r="Q301" s="112"/>
    </row>
    <row r="302" spans="1:17" s="7" customFormat="1" ht="15.75">
      <c r="A302" s="10"/>
      <c r="B302" s="17"/>
      <c r="C302" s="17"/>
      <c r="D302" s="248"/>
      <c r="E302" s="203"/>
      <c r="F302" s="248"/>
      <c r="G302" s="249"/>
      <c r="H302" s="248"/>
      <c r="I302" s="29"/>
      <c r="J302" s="25"/>
      <c r="M302" s="33"/>
      <c r="N302" s="33"/>
      <c r="O302" s="33"/>
      <c r="Q302" s="250"/>
    </row>
    <row r="303" spans="1:17" s="7" customFormat="1" ht="15.75">
      <c r="A303" s="8"/>
      <c r="B303" s="12"/>
      <c r="C303" s="247"/>
      <c r="D303" s="5"/>
      <c r="E303" s="203"/>
      <c r="F303" s="5"/>
      <c r="G303" s="129"/>
      <c r="H303" s="18"/>
      <c r="I303" s="29"/>
      <c r="J303" s="25"/>
      <c r="M303" s="33"/>
      <c r="N303" s="33"/>
      <c r="O303" s="33"/>
      <c r="Q303" s="112"/>
    </row>
    <row r="304" spans="1:17" s="7" customFormat="1" ht="15.75">
      <c r="A304" s="8"/>
      <c r="B304" s="12"/>
      <c r="C304" s="247"/>
      <c r="D304" s="5"/>
      <c r="E304" s="203"/>
      <c r="F304" s="5"/>
      <c r="G304" s="129"/>
      <c r="H304" s="18"/>
      <c r="I304" s="29"/>
      <c r="J304" s="25"/>
      <c r="M304" s="33"/>
      <c r="N304" s="33"/>
      <c r="O304" s="33"/>
      <c r="Q304" s="112"/>
    </row>
    <row r="305" spans="1:17" s="7" customFormat="1" ht="15.75">
      <c r="A305" s="8"/>
      <c r="B305" s="12"/>
      <c r="C305" s="86"/>
      <c r="D305" s="5"/>
      <c r="E305" s="203"/>
      <c r="F305" s="5"/>
      <c r="G305" s="129"/>
      <c r="H305" s="5"/>
      <c r="I305" s="29"/>
      <c r="J305" s="25"/>
      <c r="M305" s="33"/>
      <c r="N305" s="33"/>
      <c r="O305" s="33"/>
      <c r="Q305" s="112"/>
    </row>
    <row r="306" spans="2:15" ht="15.75">
      <c r="B306" s="212"/>
      <c r="H306" s="228"/>
      <c r="I306" s="183"/>
      <c r="J306" s="183"/>
      <c r="M306" s="183"/>
      <c r="N306" s="183"/>
      <c r="O306" s="183"/>
    </row>
    <row r="307" spans="2:15" ht="15.75">
      <c r="B307" s="212"/>
      <c r="H307" s="228"/>
      <c r="I307" s="183"/>
      <c r="J307" s="183"/>
      <c r="M307" s="183"/>
      <c r="N307" s="183"/>
      <c r="O307" s="183"/>
    </row>
    <row r="308" spans="2:15" ht="15.75">
      <c r="B308" s="212"/>
      <c r="H308" s="228"/>
      <c r="I308" s="183"/>
      <c r="J308" s="183"/>
      <c r="M308" s="183"/>
      <c r="N308" s="183"/>
      <c r="O308" s="183"/>
    </row>
    <row r="309" spans="2:15" ht="15.75">
      <c r="B309" s="212"/>
      <c r="C309" s="218"/>
      <c r="E309" s="205"/>
      <c r="H309" s="202"/>
      <c r="I309" s="183"/>
      <c r="J309" s="183"/>
      <c r="M309" s="183"/>
      <c r="N309" s="183"/>
      <c r="O309" s="183"/>
    </row>
    <row r="310" spans="2:15" ht="15.75">
      <c r="B310" s="212"/>
      <c r="C310" s="218"/>
      <c r="H310" s="202"/>
      <c r="I310" s="183"/>
      <c r="J310" s="183"/>
      <c r="M310" s="183"/>
      <c r="N310" s="183"/>
      <c r="O310" s="183"/>
    </row>
    <row r="311" spans="1:17" s="7" customFormat="1" ht="15.75">
      <c r="A311" s="8"/>
      <c r="B311" s="12"/>
      <c r="C311" s="247"/>
      <c r="D311" s="5"/>
      <c r="E311" s="203"/>
      <c r="F311" s="5"/>
      <c r="G311" s="129"/>
      <c r="H311" s="18"/>
      <c r="I311" s="29"/>
      <c r="J311" s="25"/>
      <c r="M311" s="33"/>
      <c r="N311" s="33"/>
      <c r="O311" s="33"/>
      <c r="Q311" s="112"/>
    </row>
    <row r="312" spans="1:17" s="7" customFormat="1" ht="15.75">
      <c r="A312" s="8"/>
      <c r="B312" s="12"/>
      <c r="C312" s="247"/>
      <c r="D312" s="5"/>
      <c r="E312" s="203"/>
      <c r="F312" s="5"/>
      <c r="G312" s="129"/>
      <c r="H312" s="18"/>
      <c r="I312" s="29"/>
      <c r="J312" s="25"/>
      <c r="M312" s="33"/>
      <c r="N312" s="33"/>
      <c r="O312" s="33"/>
      <c r="Q312" s="112"/>
    </row>
    <row r="313" spans="1:17" s="7" customFormat="1" ht="15.75">
      <c r="A313" s="8"/>
      <c r="B313" s="12"/>
      <c r="C313" s="86"/>
      <c r="D313" s="5"/>
      <c r="E313" s="203"/>
      <c r="F313" s="5"/>
      <c r="G313" s="129"/>
      <c r="H313" s="5"/>
      <c r="I313" s="29"/>
      <c r="J313" s="25"/>
      <c r="M313" s="33"/>
      <c r="N313" s="33"/>
      <c r="O313" s="33"/>
      <c r="Q313" s="112"/>
    </row>
    <row r="314" spans="1:17" s="7" customFormat="1" ht="15.75">
      <c r="A314" s="8"/>
      <c r="B314" s="12"/>
      <c r="C314" s="86"/>
      <c r="D314" s="5"/>
      <c r="E314" s="203"/>
      <c r="F314" s="5"/>
      <c r="G314" s="129"/>
      <c r="H314" s="5"/>
      <c r="I314" s="29"/>
      <c r="J314" s="25"/>
      <c r="M314" s="33"/>
      <c r="N314" s="33"/>
      <c r="O314" s="33"/>
      <c r="Q314" s="112"/>
    </row>
    <row r="315" spans="1:17" s="7" customFormat="1" ht="15.75">
      <c r="A315" s="8"/>
      <c r="B315" s="12"/>
      <c r="C315" s="247"/>
      <c r="D315" s="5"/>
      <c r="E315" s="203"/>
      <c r="F315" s="5"/>
      <c r="G315" s="129"/>
      <c r="H315" s="18"/>
      <c r="I315" s="29"/>
      <c r="J315" s="25"/>
      <c r="K315" s="244"/>
      <c r="M315" s="33"/>
      <c r="N315" s="33"/>
      <c r="O315" s="33"/>
      <c r="Q315" s="112"/>
    </row>
    <row r="316" spans="1:17" s="7" customFormat="1" ht="15.75">
      <c r="A316" s="8"/>
      <c r="B316" s="12"/>
      <c r="C316" s="247"/>
      <c r="D316" s="5"/>
      <c r="E316" s="203"/>
      <c r="F316" s="5"/>
      <c r="G316" s="129"/>
      <c r="H316" s="18"/>
      <c r="I316" s="29"/>
      <c r="J316" s="25"/>
      <c r="M316" s="33"/>
      <c r="N316" s="33"/>
      <c r="O316" s="33"/>
      <c r="Q316" s="112"/>
    </row>
    <row r="317" spans="1:17" s="7" customFormat="1" ht="15.75">
      <c r="A317" s="8"/>
      <c r="B317" s="12"/>
      <c r="C317" s="86"/>
      <c r="D317" s="5"/>
      <c r="E317" s="205"/>
      <c r="F317" s="5"/>
      <c r="G317" s="129"/>
      <c r="H317" s="5"/>
      <c r="I317" s="29"/>
      <c r="J317" s="25"/>
      <c r="M317" s="33"/>
      <c r="N317" s="33"/>
      <c r="O317" s="33"/>
      <c r="Q317" s="112"/>
    </row>
    <row r="318" spans="1:17" s="7" customFormat="1" ht="15.75">
      <c r="A318" s="8"/>
      <c r="B318" s="12"/>
      <c r="C318" s="86"/>
      <c r="D318" s="5"/>
      <c r="E318" s="203"/>
      <c r="F318" s="5"/>
      <c r="G318" s="129"/>
      <c r="H318" s="5"/>
      <c r="I318" s="29"/>
      <c r="J318" s="25"/>
      <c r="M318" s="33"/>
      <c r="N318" s="33"/>
      <c r="O318" s="33"/>
      <c r="Q318" s="112"/>
    </row>
    <row r="319" spans="1:17" s="7" customFormat="1" ht="15.75">
      <c r="A319" s="8"/>
      <c r="B319" s="12"/>
      <c r="C319" s="247"/>
      <c r="D319" s="5"/>
      <c r="E319" s="203"/>
      <c r="F319" s="5"/>
      <c r="G319" s="129"/>
      <c r="H319" s="18"/>
      <c r="I319" s="29"/>
      <c r="J319" s="25"/>
      <c r="M319" s="33"/>
      <c r="N319" s="33"/>
      <c r="O319" s="33"/>
      <c r="Q319" s="112"/>
    </row>
    <row r="320" spans="1:17" s="7" customFormat="1" ht="15.75">
      <c r="A320" s="8"/>
      <c r="B320" s="12"/>
      <c r="C320" s="247"/>
      <c r="D320" s="5"/>
      <c r="E320" s="203"/>
      <c r="F320" s="5"/>
      <c r="G320" s="129"/>
      <c r="H320" s="18"/>
      <c r="I320" s="29"/>
      <c r="J320" s="25"/>
      <c r="M320" s="33"/>
      <c r="N320" s="33"/>
      <c r="O320" s="33"/>
      <c r="Q320" s="112"/>
    </row>
    <row r="321" spans="1:17" s="7" customFormat="1" ht="15.75">
      <c r="A321" s="8"/>
      <c r="B321" s="12"/>
      <c r="C321" s="86"/>
      <c r="D321" s="5"/>
      <c r="E321" s="205"/>
      <c r="F321" s="5"/>
      <c r="G321" s="129"/>
      <c r="H321" s="5"/>
      <c r="I321" s="29"/>
      <c r="J321" s="25"/>
      <c r="M321" s="33"/>
      <c r="N321" s="33"/>
      <c r="O321" s="33"/>
      <c r="Q321" s="112"/>
    </row>
    <row r="322" spans="1:17" s="7" customFormat="1" ht="15.75">
      <c r="A322" s="8"/>
      <c r="B322" s="12"/>
      <c r="C322" s="86"/>
      <c r="D322" s="5"/>
      <c r="E322" s="203"/>
      <c r="F322" s="5"/>
      <c r="G322" s="129"/>
      <c r="H322" s="5"/>
      <c r="I322" s="29"/>
      <c r="J322" s="25"/>
      <c r="M322" s="33"/>
      <c r="N322" s="33"/>
      <c r="O322" s="33"/>
      <c r="Q322" s="112"/>
    </row>
    <row r="323" spans="1:17" s="7" customFormat="1" ht="15.75">
      <c r="A323" s="8"/>
      <c r="B323" s="12"/>
      <c r="C323" s="247"/>
      <c r="D323" s="5"/>
      <c r="E323" s="203"/>
      <c r="F323" s="5"/>
      <c r="G323" s="129"/>
      <c r="H323" s="18"/>
      <c r="I323" s="29"/>
      <c r="J323" s="25"/>
      <c r="K323" s="244"/>
      <c r="M323" s="33"/>
      <c r="N323" s="33"/>
      <c r="O323" s="33"/>
      <c r="Q323" s="112"/>
    </row>
    <row r="324" spans="1:17" s="7" customFormat="1" ht="15.75">
      <c r="A324" s="8"/>
      <c r="B324" s="12"/>
      <c r="C324" s="247"/>
      <c r="D324" s="5"/>
      <c r="E324" s="203"/>
      <c r="F324" s="5"/>
      <c r="G324" s="129"/>
      <c r="H324" s="18"/>
      <c r="I324" s="29"/>
      <c r="J324" s="25"/>
      <c r="M324" s="33"/>
      <c r="N324" s="33"/>
      <c r="O324" s="33"/>
      <c r="Q324" s="112"/>
    </row>
    <row r="325" spans="1:17" s="7" customFormat="1" ht="15.75">
      <c r="A325" s="8"/>
      <c r="B325" s="12"/>
      <c r="C325" s="86"/>
      <c r="D325" s="5"/>
      <c r="E325" s="205"/>
      <c r="F325" s="5"/>
      <c r="G325" s="129"/>
      <c r="H325" s="5"/>
      <c r="I325" s="29"/>
      <c r="J325" s="25"/>
      <c r="M325" s="33"/>
      <c r="N325" s="33"/>
      <c r="O325" s="33"/>
      <c r="Q325" s="112"/>
    </row>
    <row r="326" spans="2:8" ht="15.75">
      <c r="B326" s="212"/>
      <c r="C326" s="233"/>
      <c r="H326" s="228"/>
    </row>
    <row r="327" spans="2:15" ht="57" customHeight="1">
      <c r="B327" s="212"/>
      <c r="H327" s="228"/>
      <c r="I327" s="183"/>
      <c r="J327" s="183"/>
      <c r="M327" s="183"/>
      <c r="N327" s="183"/>
      <c r="O327" s="183"/>
    </row>
    <row r="328" spans="2:15" ht="15.75">
      <c r="B328" s="212"/>
      <c r="H328" s="228"/>
      <c r="I328" s="183"/>
      <c r="J328" s="183"/>
      <c r="M328" s="183"/>
      <c r="N328" s="183"/>
      <c r="O328" s="183"/>
    </row>
    <row r="329" spans="2:15" ht="15.75">
      <c r="B329" s="212"/>
      <c r="C329" s="218"/>
      <c r="E329" s="205"/>
      <c r="H329" s="202"/>
      <c r="I329" s="183"/>
      <c r="J329" s="183"/>
      <c r="M329" s="183"/>
      <c r="N329" s="183"/>
      <c r="O329" s="183"/>
    </row>
    <row r="330" spans="2:15" ht="15.75">
      <c r="B330" s="212"/>
      <c r="C330" s="218"/>
      <c r="H330" s="202"/>
      <c r="I330" s="183"/>
      <c r="J330" s="183"/>
      <c r="M330" s="183"/>
      <c r="N330" s="183"/>
      <c r="O330" s="183"/>
    </row>
    <row r="331" spans="1:17" s="7" customFormat="1" ht="15.75">
      <c r="A331" s="8"/>
      <c r="B331" s="12"/>
      <c r="C331" s="5"/>
      <c r="D331" s="5"/>
      <c r="E331" s="203"/>
      <c r="F331" s="5"/>
      <c r="G331" s="129"/>
      <c r="H331" s="18"/>
      <c r="I331" s="29"/>
      <c r="J331" s="25"/>
      <c r="M331" s="33"/>
      <c r="N331" s="33"/>
      <c r="O331" s="33"/>
      <c r="Q331" s="112"/>
    </row>
    <row r="332" spans="1:17" s="7" customFormat="1" ht="15.75">
      <c r="A332" s="8"/>
      <c r="B332" s="12"/>
      <c r="C332" s="5"/>
      <c r="D332" s="5"/>
      <c r="E332" s="203"/>
      <c r="F332" s="5"/>
      <c r="G332" s="129"/>
      <c r="H332" s="18"/>
      <c r="I332" s="29"/>
      <c r="J332" s="25"/>
      <c r="M332" s="33"/>
      <c r="N332" s="33"/>
      <c r="O332" s="33"/>
      <c r="Q332" s="112"/>
    </row>
    <row r="333" spans="1:17" s="7" customFormat="1" ht="15.75">
      <c r="A333" s="8"/>
      <c r="B333" s="12"/>
      <c r="C333" s="6"/>
      <c r="D333" s="5"/>
      <c r="E333" s="203"/>
      <c r="F333" s="5"/>
      <c r="G333" s="129"/>
      <c r="H333" s="5"/>
      <c r="I333" s="29"/>
      <c r="J333" s="25"/>
      <c r="M333" s="33"/>
      <c r="N333" s="33"/>
      <c r="O333" s="33"/>
      <c r="Q333" s="112"/>
    </row>
    <row r="334" spans="1:17" s="7" customFormat="1" ht="15.75">
      <c r="A334" s="8"/>
      <c r="B334" s="12"/>
      <c r="C334" s="6"/>
      <c r="D334" s="5"/>
      <c r="E334" s="203"/>
      <c r="F334" s="5"/>
      <c r="G334" s="129"/>
      <c r="H334" s="5"/>
      <c r="I334" s="29"/>
      <c r="J334" s="25"/>
      <c r="M334" s="33"/>
      <c r="N334" s="33"/>
      <c r="O334" s="33"/>
      <c r="Q334" s="112"/>
    </row>
    <row r="335" spans="1:17" s="7" customFormat="1" ht="105.75" customHeight="1">
      <c r="A335" s="8"/>
      <c r="B335" s="12"/>
      <c r="C335" s="247"/>
      <c r="D335" s="5"/>
      <c r="E335" s="203"/>
      <c r="F335" s="5"/>
      <c r="G335" s="129"/>
      <c r="H335" s="18"/>
      <c r="I335" s="29"/>
      <c r="J335" s="25"/>
      <c r="M335" s="33"/>
      <c r="N335" s="33"/>
      <c r="O335" s="33"/>
      <c r="Q335" s="112"/>
    </row>
    <row r="336" spans="1:17" s="7" customFormat="1" ht="15.75">
      <c r="A336" s="8"/>
      <c r="B336" s="12"/>
      <c r="C336" s="247"/>
      <c r="D336" s="5"/>
      <c r="E336" s="203"/>
      <c r="F336" s="5"/>
      <c r="G336" s="129"/>
      <c r="H336" s="18"/>
      <c r="I336" s="29"/>
      <c r="J336" s="25"/>
      <c r="M336" s="33"/>
      <c r="N336" s="33"/>
      <c r="O336" s="33"/>
      <c r="Q336" s="112"/>
    </row>
    <row r="337" spans="1:17" s="7" customFormat="1" ht="15.75">
      <c r="A337" s="8"/>
      <c r="B337" s="12"/>
      <c r="C337" s="86"/>
      <c r="D337" s="5"/>
      <c r="E337" s="203"/>
      <c r="F337" s="5"/>
      <c r="G337" s="129"/>
      <c r="H337" s="5"/>
      <c r="I337" s="29"/>
      <c r="J337" s="25"/>
      <c r="M337" s="33"/>
      <c r="N337" s="33"/>
      <c r="O337" s="33"/>
      <c r="Q337" s="112"/>
    </row>
    <row r="338" spans="1:17" s="7" customFormat="1" ht="15.75">
      <c r="A338" s="8"/>
      <c r="B338" s="12"/>
      <c r="C338" s="5"/>
      <c r="D338" s="5"/>
      <c r="E338" s="203"/>
      <c r="F338" s="5"/>
      <c r="G338" s="129"/>
      <c r="H338" s="5"/>
      <c r="I338" s="29"/>
      <c r="J338" s="25"/>
      <c r="M338" s="33"/>
      <c r="N338" s="33"/>
      <c r="O338" s="33"/>
      <c r="Q338" s="112"/>
    </row>
    <row r="339" spans="1:17" s="7" customFormat="1" ht="125.25" customHeight="1">
      <c r="A339" s="8"/>
      <c r="B339" s="12"/>
      <c r="C339" s="247"/>
      <c r="D339" s="5"/>
      <c r="E339" s="203"/>
      <c r="F339" s="5"/>
      <c r="G339" s="129"/>
      <c r="H339" s="18"/>
      <c r="I339" s="29"/>
      <c r="J339" s="25"/>
      <c r="M339" s="33"/>
      <c r="N339" s="33"/>
      <c r="O339" s="33"/>
      <c r="Q339" s="112"/>
    </row>
    <row r="340" spans="1:17" s="7" customFormat="1" ht="15.75">
      <c r="A340" s="8"/>
      <c r="B340" s="12"/>
      <c r="C340" s="247"/>
      <c r="D340" s="5"/>
      <c r="E340" s="203"/>
      <c r="F340" s="5"/>
      <c r="G340" s="129"/>
      <c r="H340" s="18"/>
      <c r="I340" s="29"/>
      <c r="J340" s="25"/>
      <c r="M340" s="33"/>
      <c r="N340" s="33"/>
      <c r="O340" s="33"/>
      <c r="Q340" s="112"/>
    </row>
    <row r="341" spans="1:17" s="7" customFormat="1" ht="15.75">
      <c r="A341" s="8"/>
      <c r="B341" s="12"/>
      <c r="C341" s="86"/>
      <c r="D341" s="5"/>
      <c r="E341" s="203"/>
      <c r="F341" s="5"/>
      <c r="G341" s="129"/>
      <c r="H341" s="5"/>
      <c r="I341" s="29"/>
      <c r="J341" s="25"/>
      <c r="M341" s="33"/>
      <c r="N341" s="33"/>
      <c r="O341" s="33"/>
      <c r="Q341" s="112"/>
    </row>
    <row r="342" spans="1:17" s="7" customFormat="1" ht="15.75">
      <c r="A342" s="8"/>
      <c r="B342" s="12"/>
      <c r="C342" s="86"/>
      <c r="D342" s="5"/>
      <c r="E342" s="203"/>
      <c r="F342" s="5"/>
      <c r="G342" s="129"/>
      <c r="H342" s="5"/>
      <c r="I342" s="29"/>
      <c r="J342" s="25"/>
      <c r="M342" s="33"/>
      <c r="N342" s="33"/>
      <c r="O342" s="33"/>
      <c r="Q342" s="112"/>
    </row>
    <row r="343" spans="1:17" s="7" customFormat="1" ht="125.25" customHeight="1">
      <c r="A343" s="8"/>
      <c r="B343" s="12"/>
      <c r="C343" s="247"/>
      <c r="D343" s="5"/>
      <c r="E343" s="203"/>
      <c r="F343" s="5"/>
      <c r="G343" s="129"/>
      <c r="H343" s="18"/>
      <c r="I343" s="29"/>
      <c r="J343" s="25"/>
      <c r="M343" s="33"/>
      <c r="N343" s="33"/>
      <c r="O343" s="33"/>
      <c r="Q343" s="112"/>
    </row>
    <row r="344" spans="1:17" s="7" customFormat="1" ht="15.75">
      <c r="A344" s="8"/>
      <c r="B344" s="12"/>
      <c r="C344" s="247"/>
      <c r="D344" s="5"/>
      <c r="E344" s="203"/>
      <c r="F344" s="5"/>
      <c r="G344" s="129"/>
      <c r="H344" s="18"/>
      <c r="I344" s="29"/>
      <c r="J344" s="25"/>
      <c r="M344" s="33"/>
      <c r="N344" s="33"/>
      <c r="O344" s="33"/>
      <c r="Q344" s="112"/>
    </row>
    <row r="345" spans="1:17" s="7" customFormat="1" ht="15.75">
      <c r="A345" s="8"/>
      <c r="B345" s="12"/>
      <c r="C345" s="86"/>
      <c r="D345" s="5"/>
      <c r="E345" s="203"/>
      <c r="F345" s="5"/>
      <c r="G345" s="129"/>
      <c r="H345" s="5"/>
      <c r="I345" s="29"/>
      <c r="J345" s="25"/>
      <c r="M345" s="33"/>
      <c r="N345" s="33"/>
      <c r="O345" s="33"/>
      <c r="Q345" s="112"/>
    </row>
    <row r="346" spans="1:17" s="7" customFormat="1" ht="15.75">
      <c r="A346" s="8"/>
      <c r="B346" s="12"/>
      <c r="C346" s="86"/>
      <c r="D346" s="5"/>
      <c r="E346" s="203"/>
      <c r="F346" s="5"/>
      <c r="G346" s="129"/>
      <c r="H346" s="5"/>
      <c r="I346" s="29"/>
      <c r="J346" s="25"/>
      <c r="M346" s="33"/>
      <c r="N346" s="33"/>
      <c r="O346" s="33"/>
      <c r="Q346" s="112"/>
    </row>
    <row r="347" spans="1:17" s="7" customFormat="1" ht="123.75" customHeight="1">
      <c r="A347" s="8"/>
      <c r="B347" s="12"/>
      <c r="C347" s="247"/>
      <c r="D347" s="5"/>
      <c r="E347" s="203"/>
      <c r="F347" s="5"/>
      <c r="G347" s="129"/>
      <c r="H347" s="18"/>
      <c r="I347" s="29"/>
      <c r="J347" s="25"/>
      <c r="M347" s="33"/>
      <c r="N347" s="33"/>
      <c r="O347" s="33"/>
      <c r="Q347" s="112"/>
    </row>
    <row r="348" spans="1:17" s="7" customFormat="1" ht="15.75">
      <c r="A348" s="8"/>
      <c r="B348" s="12"/>
      <c r="C348" s="247"/>
      <c r="D348" s="5"/>
      <c r="E348" s="203"/>
      <c r="F348" s="5"/>
      <c r="G348" s="129"/>
      <c r="H348" s="18"/>
      <c r="I348" s="29"/>
      <c r="J348" s="25"/>
      <c r="M348" s="33"/>
      <c r="N348" s="33"/>
      <c r="O348" s="33"/>
      <c r="Q348" s="112"/>
    </row>
    <row r="349" spans="1:17" s="7" customFormat="1" ht="15.75">
      <c r="A349" s="8"/>
      <c r="B349" s="12"/>
      <c r="C349" s="86"/>
      <c r="D349" s="5"/>
      <c r="E349" s="203"/>
      <c r="F349" s="5"/>
      <c r="G349" s="129"/>
      <c r="H349" s="5"/>
      <c r="I349" s="29"/>
      <c r="J349" s="25"/>
      <c r="M349" s="33"/>
      <c r="N349" s="33"/>
      <c r="O349" s="33"/>
      <c r="Q349" s="112"/>
    </row>
    <row r="350" spans="1:17" s="7" customFormat="1" ht="15.75">
      <c r="A350" s="8"/>
      <c r="B350" s="12"/>
      <c r="C350" s="86"/>
      <c r="D350" s="5"/>
      <c r="E350" s="203"/>
      <c r="F350" s="5"/>
      <c r="G350" s="129"/>
      <c r="H350" s="5"/>
      <c r="I350" s="29"/>
      <c r="J350" s="25"/>
      <c r="M350" s="33"/>
      <c r="N350" s="33"/>
      <c r="O350" s="33"/>
      <c r="Q350" s="112"/>
    </row>
    <row r="351" spans="1:17" s="7" customFormat="1" ht="125.25" customHeight="1">
      <c r="A351" s="8"/>
      <c r="B351" s="12"/>
      <c r="C351" s="247"/>
      <c r="D351" s="5"/>
      <c r="E351" s="203"/>
      <c r="F351" s="5"/>
      <c r="G351" s="129"/>
      <c r="H351" s="18"/>
      <c r="I351" s="29"/>
      <c r="J351" s="25"/>
      <c r="M351" s="33"/>
      <c r="N351" s="33"/>
      <c r="O351" s="33"/>
      <c r="Q351" s="112"/>
    </row>
    <row r="352" spans="1:17" s="7" customFormat="1" ht="15.75">
      <c r="A352" s="8"/>
      <c r="B352" s="12"/>
      <c r="C352" s="247"/>
      <c r="D352" s="5"/>
      <c r="E352" s="203"/>
      <c r="F352" s="5"/>
      <c r="G352" s="129"/>
      <c r="H352" s="18"/>
      <c r="I352" s="29"/>
      <c r="J352" s="25"/>
      <c r="M352" s="33"/>
      <c r="N352" s="33"/>
      <c r="O352" s="33"/>
      <c r="Q352" s="112"/>
    </row>
    <row r="353" spans="1:17" s="7" customFormat="1" ht="15.75">
      <c r="A353" s="8"/>
      <c r="B353" s="12"/>
      <c r="C353" s="86"/>
      <c r="D353" s="5"/>
      <c r="E353" s="203"/>
      <c r="F353" s="5"/>
      <c r="G353" s="129"/>
      <c r="H353" s="5"/>
      <c r="I353" s="29"/>
      <c r="J353" s="25"/>
      <c r="M353" s="33"/>
      <c r="N353" s="33"/>
      <c r="O353" s="33"/>
      <c r="Q353" s="112"/>
    </row>
    <row r="354" spans="1:17" s="7" customFormat="1" ht="15.75">
      <c r="A354" s="8"/>
      <c r="B354" s="12"/>
      <c r="C354" s="86"/>
      <c r="D354" s="5"/>
      <c r="E354" s="203"/>
      <c r="F354" s="5"/>
      <c r="G354" s="129"/>
      <c r="H354" s="5"/>
      <c r="I354" s="29"/>
      <c r="J354" s="25"/>
      <c r="M354" s="33"/>
      <c r="N354" s="33"/>
      <c r="O354" s="33"/>
      <c r="Q354" s="112"/>
    </row>
    <row r="355" spans="1:17" s="7" customFormat="1" ht="123" customHeight="1">
      <c r="A355" s="8"/>
      <c r="B355" s="12"/>
      <c r="C355" s="247"/>
      <c r="D355" s="5"/>
      <c r="E355" s="203"/>
      <c r="F355" s="5"/>
      <c r="G355" s="129"/>
      <c r="H355" s="18"/>
      <c r="I355" s="29"/>
      <c r="J355" s="25"/>
      <c r="M355" s="33"/>
      <c r="N355" s="33"/>
      <c r="O355" s="33"/>
      <c r="Q355" s="112"/>
    </row>
    <row r="356" spans="1:17" s="7" customFormat="1" ht="15.75">
      <c r="A356" s="8"/>
      <c r="B356" s="12"/>
      <c r="C356" s="247"/>
      <c r="D356" s="5"/>
      <c r="E356" s="203"/>
      <c r="F356" s="5"/>
      <c r="G356" s="129"/>
      <c r="H356" s="18"/>
      <c r="I356" s="29"/>
      <c r="J356" s="25"/>
      <c r="M356" s="33"/>
      <c r="N356" s="33"/>
      <c r="O356" s="33"/>
      <c r="Q356" s="112"/>
    </row>
    <row r="357" spans="1:17" s="7" customFormat="1" ht="15.75">
      <c r="A357" s="8"/>
      <c r="B357" s="12"/>
      <c r="C357" s="86"/>
      <c r="D357" s="5"/>
      <c r="E357" s="203"/>
      <c r="F357" s="5"/>
      <c r="G357" s="129"/>
      <c r="H357" s="5"/>
      <c r="I357" s="29"/>
      <c r="J357" s="25"/>
      <c r="M357" s="33"/>
      <c r="N357" s="33"/>
      <c r="O357" s="33"/>
      <c r="Q357" s="112"/>
    </row>
    <row r="358" spans="1:17" s="7" customFormat="1" ht="15.75">
      <c r="A358" s="8"/>
      <c r="B358" s="12"/>
      <c r="C358" s="86"/>
      <c r="D358" s="5"/>
      <c r="E358" s="203"/>
      <c r="F358" s="5"/>
      <c r="G358" s="129"/>
      <c r="H358" s="5"/>
      <c r="I358" s="29"/>
      <c r="J358" s="25"/>
      <c r="M358" s="33"/>
      <c r="N358" s="33"/>
      <c r="O358" s="33"/>
      <c r="Q358" s="112"/>
    </row>
    <row r="359" spans="1:17" s="7" customFormat="1" ht="119.25" customHeight="1">
      <c r="A359" s="8"/>
      <c r="B359" s="12"/>
      <c r="C359" s="247"/>
      <c r="D359" s="5"/>
      <c r="E359" s="203"/>
      <c r="F359" s="5"/>
      <c r="G359" s="129"/>
      <c r="H359" s="18"/>
      <c r="I359" s="29"/>
      <c r="J359" s="25"/>
      <c r="M359" s="33"/>
      <c r="N359" s="33"/>
      <c r="O359" s="33"/>
      <c r="Q359" s="112"/>
    </row>
    <row r="360" spans="1:17" s="7" customFormat="1" ht="15.75">
      <c r="A360" s="8"/>
      <c r="B360" s="12"/>
      <c r="C360" s="247"/>
      <c r="D360" s="5"/>
      <c r="E360" s="203"/>
      <c r="F360" s="5"/>
      <c r="G360" s="129"/>
      <c r="H360" s="18"/>
      <c r="I360" s="29"/>
      <c r="J360" s="25"/>
      <c r="M360" s="33"/>
      <c r="N360" s="33"/>
      <c r="O360" s="33"/>
      <c r="Q360" s="112"/>
    </row>
    <row r="361" spans="1:17" s="7" customFormat="1" ht="15.75">
      <c r="A361" s="8"/>
      <c r="B361" s="12"/>
      <c r="C361" s="86"/>
      <c r="D361" s="5"/>
      <c r="E361" s="203"/>
      <c r="F361" s="5"/>
      <c r="G361" s="129"/>
      <c r="H361" s="5"/>
      <c r="I361" s="29"/>
      <c r="J361" s="25"/>
      <c r="M361" s="33"/>
      <c r="N361" s="33"/>
      <c r="O361" s="33"/>
      <c r="Q361" s="112"/>
    </row>
    <row r="362" spans="1:17" s="7" customFormat="1" ht="15.75">
      <c r="A362" s="8"/>
      <c r="B362" s="12"/>
      <c r="C362" s="247"/>
      <c r="D362" s="5"/>
      <c r="E362" s="203"/>
      <c r="F362" s="5"/>
      <c r="G362" s="129"/>
      <c r="H362" s="5"/>
      <c r="I362" s="29"/>
      <c r="J362" s="25"/>
      <c r="M362" s="33"/>
      <c r="N362" s="33"/>
      <c r="O362" s="33"/>
      <c r="Q362" s="112"/>
    </row>
    <row r="363" spans="1:17" s="7" customFormat="1" ht="100.5" customHeight="1">
      <c r="A363" s="8"/>
      <c r="B363" s="12"/>
      <c r="C363" s="247"/>
      <c r="D363" s="5"/>
      <c r="E363" s="203"/>
      <c r="F363" s="5"/>
      <c r="G363" s="129"/>
      <c r="H363" s="18"/>
      <c r="I363" s="29"/>
      <c r="J363" s="25"/>
      <c r="M363" s="33"/>
      <c r="N363" s="33"/>
      <c r="O363" s="33"/>
      <c r="Q363" s="112"/>
    </row>
    <row r="364" spans="1:17" s="7" customFormat="1" ht="15.75">
      <c r="A364" s="8"/>
      <c r="B364" s="12"/>
      <c r="C364" s="247"/>
      <c r="D364" s="5"/>
      <c r="E364" s="203"/>
      <c r="F364" s="5"/>
      <c r="G364" s="129"/>
      <c r="H364" s="18"/>
      <c r="I364" s="29"/>
      <c r="J364" s="25"/>
      <c r="M364" s="33"/>
      <c r="N364" s="33"/>
      <c r="O364" s="33"/>
      <c r="Q364" s="112"/>
    </row>
    <row r="365" spans="1:17" s="7" customFormat="1" ht="15.75">
      <c r="A365" s="8"/>
      <c r="B365" s="12"/>
      <c r="C365" s="86"/>
      <c r="D365" s="5"/>
      <c r="E365" s="203"/>
      <c r="F365" s="5"/>
      <c r="G365" s="129"/>
      <c r="H365" s="5"/>
      <c r="I365" s="29"/>
      <c r="J365" s="25"/>
      <c r="M365" s="33"/>
      <c r="N365" s="33"/>
      <c r="O365" s="33"/>
      <c r="Q365" s="112"/>
    </row>
    <row r="366" spans="1:17" s="7" customFormat="1" ht="15.75">
      <c r="A366" s="8"/>
      <c r="B366" s="12"/>
      <c r="C366" s="5"/>
      <c r="D366" s="5"/>
      <c r="E366" s="203"/>
      <c r="F366" s="5"/>
      <c r="G366" s="129"/>
      <c r="H366" s="5"/>
      <c r="I366" s="29"/>
      <c r="J366" s="25"/>
      <c r="M366" s="33"/>
      <c r="N366" s="33"/>
      <c r="O366" s="33"/>
      <c r="Q366" s="112"/>
    </row>
    <row r="367" spans="1:17" s="7" customFormat="1" ht="99.75" customHeight="1">
      <c r="A367" s="8"/>
      <c r="B367" s="12"/>
      <c r="C367" s="247"/>
      <c r="D367" s="5"/>
      <c r="E367" s="203"/>
      <c r="F367" s="5"/>
      <c r="G367" s="129"/>
      <c r="H367" s="18"/>
      <c r="I367" s="29"/>
      <c r="J367" s="25"/>
      <c r="M367" s="33"/>
      <c r="N367" s="33"/>
      <c r="O367" s="33"/>
      <c r="Q367" s="112"/>
    </row>
    <row r="368" spans="1:17" s="7" customFormat="1" ht="15.75">
      <c r="A368" s="8"/>
      <c r="B368" s="12"/>
      <c r="C368" s="247"/>
      <c r="D368" s="5"/>
      <c r="E368" s="203"/>
      <c r="F368" s="5"/>
      <c r="G368" s="129"/>
      <c r="H368" s="18"/>
      <c r="I368" s="29"/>
      <c r="J368" s="25"/>
      <c r="M368" s="33"/>
      <c r="N368" s="33"/>
      <c r="O368" s="33"/>
      <c r="Q368" s="112"/>
    </row>
    <row r="369" spans="1:17" s="7" customFormat="1" ht="15.75">
      <c r="A369" s="8"/>
      <c r="B369" s="12"/>
      <c r="C369" s="86"/>
      <c r="D369" s="5"/>
      <c r="E369" s="203"/>
      <c r="F369" s="5"/>
      <c r="G369" s="129"/>
      <c r="H369" s="5"/>
      <c r="I369" s="29"/>
      <c r="J369" s="25"/>
      <c r="M369" s="33"/>
      <c r="N369" s="33"/>
      <c r="O369" s="33"/>
      <c r="Q369" s="112"/>
    </row>
    <row r="370" spans="1:17" s="7" customFormat="1" ht="15.75">
      <c r="A370" s="8"/>
      <c r="B370" s="12"/>
      <c r="C370" s="247"/>
      <c r="D370" s="5"/>
      <c r="E370" s="203"/>
      <c r="F370" s="5"/>
      <c r="G370" s="129"/>
      <c r="H370" s="5"/>
      <c r="I370" s="29"/>
      <c r="J370" s="25"/>
      <c r="M370" s="33"/>
      <c r="N370" s="33"/>
      <c r="O370" s="33"/>
      <c r="Q370" s="112"/>
    </row>
    <row r="371" spans="1:17" s="7" customFormat="1" ht="99" customHeight="1">
      <c r="A371" s="8"/>
      <c r="B371" s="12"/>
      <c r="C371" s="247"/>
      <c r="D371" s="5"/>
      <c r="E371" s="203"/>
      <c r="F371" s="5"/>
      <c r="G371" s="129"/>
      <c r="H371" s="18"/>
      <c r="I371" s="29"/>
      <c r="J371" s="25"/>
      <c r="M371" s="33"/>
      <c r="N371" s="33"/>
      <c r="O371" s="33"/>
      <c r="Q371" s="112"/>
    </row>
    <row r="372" spans="1:17" s="7" customFormat="1" ht="15.75">
      <c r="A372" s="8"/>
      <c r="B372" s="12"/>
      <c r="C372" s="247"/>
      <c r="D372" s="5"/>
      <c r="E372" s="203"/>
      <c r="F372" s="5"/>
      <c r="G372" s="129"/>
      <c r="H372" s="18"/>
      <c r="I372" s="29"/>
      <c r="J372" s="25"/>
      <c r="M372" s="33"/>
      <c r="N372" s="33"/>
      <c r="O372" s="33"/>
      <c r="Q372" s="112"/>
    </row>
    <row r="373" spans="1:17" s="7" customFormat="1" ht="15.75">
      <c r="A373" s="8"/>
      <c r="B373" s="12"/>
      <c r="C373" s="86"/>
      <c r="D373" s="5"/>
      <c r="E373" s="203"/>
      <c r="F373" s="5"/>
      <c r="G373" s="129"/>
      <c r="H373" s="5"/>
      <c r="I373" s="29"/>
      <c r="J373" s="25"/>
      <c r="M373" s="33"/>
      <c r="N373" s="33"/>
      <c r="O373" s="33"/>
      <c r="Q373" s="112"/>
    </row>
    <row r="374" spans="1:17" s="7" customFormat="1" ht="15.75">
      <c r="A374" s="8"/>
      <c r="B374" s="12"/>
      <c r="C374" s="5"/>
      <c r="D374" s="5"/>
      <c r="E374" s="203"/>
      <c r="F374" s="5"/>
      <c r="G374" s="129"/>
      <c r="H374" s="5"/>
      <c r="I374" s="29"/>
      <c r="J374" s="25"/>
      <c r="M374" s="33"/>
      <c r="N374" s="33"/>
      <c r="O374" s="33"/>
      <c r="Q374" s="112"/>
    </row>
    <row r="375" spans="1:17" s="7" customFormat="1" ht="97.5" customHeight="1">
      <c r="A375" s="8"/>
      <c r="B375" s="12"/>
      <c r="C375" s="247"/>
      <c r="D375" s="5"/>
      <c r="E375" s="203"/>
      <c r="F375" s="5"/>
      <c r="G375" s="129"/>
      <c r="H375" s="18"/>
      <c r="I375" s="29"/>
      <c r="J375" s="25"/>
      <c r="M375" s="33"/>
      <c r="N375" s="33"/>
      <c r="O375" s="33"/>
      <c r="Q375" s="112"/>
    </row>
    <row r="376" spans="1:17" s="7" customFormat="1" ht="15.75">
      <c r="A376" s="8"/>
      <c r="B376" s="12"/>
      <c r="C376" s="247"/>
      <c r="D376" s="5"/>
      <c r="E376" s="203"/>
      <c r="F376" s="5"/>
      <c r="G376" s="129"/>
      <c r="H376" s="18"/>
      <c r="I376" s="29"/>
      <c r="J376" s="25"/>
      <c r="M376" s="33"/>
      <c r="N376" s="33"/>
      <c r="O376" s="33"/>
      <c r="Q376" s="112"/>
    </row>
    <row r="377" spans="1:17" s="7" customFormat="1" ht="15.75">
      <c r="A377" s="8"/>
      <c r="B377" s="12"/>
      <c r="C377" s="86"/>
      <c r="D377" s="5"/>
      <c r="E377" s="203"/>
      <c r="F377" s="5"/>
      <c r="G377" s="129"/>
      <c r="H377" s="5"/>
      <c r="I377" s="29"/>
      <c r="J377" s="25"/>
      <c r="M377" s="33"/>
      <c r="N377" s="33"/>
      <c r="O377" s="33"/>
      <c r="Q377" s="112"/>
    </row>
    <row r="378" spans="1:17" s="7" customFormat="1" ht="15.75">
      <c r="A378" s="8"/>
      <c r="B378" s="12"/>
      <c r="C378" s="247"/>
      <c r="D378" s="5"/>
      <c r="E378" s="203"/>
      <c r="F378" s="5"/>
      <c r="G378" s="129"/>
      <c r="H378" s="5"/>
      <c r="I378" s="29"/>
      <c r="J378" s="25"/>
      <c r="M378" s="33"/>
      <c r="N378" s="33"/>
      <c r="O378" s="33"/>
      <c r="Q378" s="112"/>
    </row>
    <row r="379" spans="1:17" s="7" customFormat="1" ht="97.5" customHeight="1">
      <c r="A379" s="8"/>
      <c r="B379" s="12"/>
      <c r="C379" s="247"/>
      <c r="D379" s="5"/>
      <c r="E379" s="203"/>
      <c r="F379" s="5"/>
      <c r="G379" s="129"/>
      <c r="H379" s="18"/>
      <c r="I379" s="29"/>
      <c r="J379" s="25"/>
      <c r="M379" s="33"/>
      <c r="N379" s="33"/>
      <c r="O379" s="33"/>
      <c r="Q379" s="112"/>
    </row>
    <row r="380" spans="1:17" s="7" customFormat="1" ht="15.75">
      <c r="A380" s="8"/>
      <c r="B380" s="12"/>
      <c r="C380" s="247"/>
      <c r="D380" s="5"/>
      <c r="E380" s="203"/>
      <c r="F380" s="5"/>
      <c r="G380" s="129"/>
      <c r="H380" s="18"/>
      <c r="I380" s="29"/>
      <c r="J380" s="25"/>
      <c r="M380" s="33"/>
      <c r="N380" s="33"/>
      <c r="O380" s="33"/>
      <c r="Q380" s="112"/>
    </row>
    <row r="381" spans="1:17" s="7" customFormat="1" ht="15.75">
      <c r="A381" s="8"/>
      <c r="B381" s="12"/>
      <c r="C381" s="86"/>
      <c r="D381" s="5"/>
      <c r="E381" s="203"/>
      <c r="F381" s="5"/>
      <c r="G381" s="129"/>
      <c r="H381" s="5"/>
      <c r="I381" s="29"/>
      <c r="J381" s="25"/>
      <c r="M381" s="33"/>
      <c r="N381" s="33"/>
      <c r="O381" s="33"/>
      <c r="Q381" s="112"/>
    </row>
    <row r="382" spans="1:17" s="7" customFormat="1" ht="15.75">
      <c r="A382" s="8"/>
      <c r="B382" s="12"/>
      <c r="C382" s="5"/>
      <c r="D382" s="5"/>
      <c r="E382" s="203"/>
      <c r="F382" s="5"/>
      <c r="G382" s="129"/>
      <c r="H382" s="5"/>
      <c r="I382" s="29"/>
      <c r="J382" s="25"/>
      <c r="M382" s="33"/>
      <c r="N382" s="33"/>
      <c r="O382" s="33"/>
      <c r="Q382" s="112"/>
    </row>
    <row r="383" spans="1:17" s="7" customFormat="1" ht="98.25" customHeight="1">
      <c r="A383" s="8"/>
      <c r="B383" s="12"/>
      <c r="C383" s="247"/>
      <c r="D383" s="5"/>
      <c r="E383" s="203"/>
      <c r="F383" s="5"/>
      <c r="G383" s="129"/>
      <c r="H383" s="18"/>
      <c r="I383" s="29"/>
      <c r="J383" s="25"/>
      <c r="M383" s="33"/>
      <c r="N383" s="33"/>
      <c r="O383" s="33"/>
      <c r="Q383" s="112"/>
    </row>
    <row r="384" spans="1:17" s="7" customFormat="1" ht="15.75">
      <c r="A384" s="8"/>
      <c r="B384" s="12"/>
      <c r="C384" s="247"/>
      <c r="D384" s="5"/>
      <c r="E384" s="203"/>
      <c r="F384" s="5"/>
      <c r="G384" s="129"/>
      <c r="H384" s="18"/>
      <c r="I384" s="29"/>
      <c r="J384" s="25"/>
      <c r="M384" s="33"/>
      <c r="N384" s="33"/>
      <c r="O384" s="33"/>
      <c r="Q384" s="112"/>
    </row>
    <row r="385" spans="1:17" s="7" customFormat="1" ht="15.75">
      <c r="A385" s="8"/>
      <c r="B385" s="12"/>
      <c r="C385" s="86"/>
      <c r="D385" s="5"/>
      <c r="E385" s="203"/>
      <c r="F385" s="5"/>
      <c r="G385" s="129"/>
      <c r="H385" s="5"/>
      <c r="I385" s="29"/>
      <c r="J385" s="25"/>
      <c r="M385" s="33"/>
      <c r="N385" s="33"/>
      <c r="O385" s="33"/>
      <c r="Q385" s="112"/>
    </row>
    <row r="386" spans="1:17" s="7" customFormat="1" ht="15.75">
      <c r="A386" s="8"/>
      <c r="B386" s="12"/>
      <c r="C386" s="247"/>
      <c r="D386" s="5"/>
      <c r="E386" s="203"/>
      <c r="F386" s="5"/>
      <c r="G386" s="129"/>
      <c r="H386" s="5"/>
      <c r="I386" s="29"/>
      <c r="J386" s="25"/>
      <c r="M386" s="33"/>
      <c r="N386" s="33"/>
      <c r="O386" s="33"/>
      <c r="Q386" s="112"/>
    </row>
    <row r="387" spans="1:17" s="7" customFormat="1" ht="97.5" customHeight="1">
      <c r="A387" s="8"/>
      <c r="B387" s="12"/>
      <c r="C387" s="247"/>
      <c r="D387" s="5"/>
      <c r="E387" s="203"/>
      <c r="F387" s="5"/>
      <c r="G387" s="129"/>
      <c r="H387" s="18"/>
      <c r="I387" s="29"/>
      <c r="J387" s="25"/>
      <c r="M387" s="33"/>
      <c r="N387" s="33"/>
      <c r="O387" s="33"/>
      <c r="Q387" s="112"/>
    </row>
    <row r="388" spans="1:17" s="7" customFormat="1" ht="15.75">
      <c r="A388" s="8"/>
      <c r="B388" s="12"/>
      <c r="C388" s="247"/>
      <c r="D388" s="5"/>
      <c r="E388" s="203"/>
      <c r="F388" s="5"/>
      <c r="G388" s="129"/>
      <c r="H388" s="18"/>
      <c r="I388" s="29"/>
      <c r="J388" s="25"/>
      <c r="M388" s="33"/>
      <c r="N388" s="33"/>
      <c r="O388" s="33"/>
      <c r="Q388" s="112"/>
    </row>
    <row r="389" spans="1:17" s="7" customFormat="1" ht="15.75">
      <c r="A389" s="8"/>
      <c r="B389" s="12"/>
      <c r="C389" s="86"/>
      <c r="D389" s="5"/>
      <c r="E389" s="203"/>
      <c r="F389" s="5"/>
      <c r="G389" s="129"/>
      <c r="H389" s="5"/>
      <c r="I389" s="29"/>
      <c r="J389" s="25"/>
      <c r="M389" s="33"/>
      <c r="N389" s="33"/>
      <c r="O389" s="33"/>
      <c r="Q389" s="112"/>
    </row>
    <row r="390" spans="1:17" s="7" customFormat="1" ht="15.75">
      <c r="A390" s="8"/>
      <c r="B390" s="12"/>
      <c r="C390" s="247"/>
      <c r="D390" s="5"/>
      <c r="E390" s="203"/>
      <c r="F390" s="5"/>
      <c r="G390" s="129"/>
      <c r="H390" s="5"/>
      <c r="I390" s="29"/>
      <c r="J390" s="25"/>
      <c r="M390" s="33"/>
      <c r="N390" s="33"/>
      <c r="O390" s="33"/>
      <c r="Q390" s="112"/>
    </row>
    <row r="391" spans="1:17" s="7" customFormat="1" ht="99" customHeight="1">
      <c r="A391" s="8"/>
      <c r="B391" s="12"/>
      <c r="C391" s="247"/>
      <c r="D391" s="5"/>
      <c r="E391" s="203"/>
      <c r="F391" s="5"/>
      <c r="G391" s="129"/>
      <c r="H391" s="18"/>
      <c r="I391" s="29"/>
      <c r="J391" s="25"/>
      <c r="K391" s="12"/>
      <c r="M391" s="33"/>
      <c r="N391" s="33"/>
      <c r="O391" s="33"/>
      <c r="Q391" s="112"/>
    </row>
    <row r="392" spans="1:17" s="7" customFormat="1" ht="15.75">
      <c r="A392" s="8"/>
      <c r="B392" s="12"/>
      <c r="C392" s="247"/>
      <c r="D392" s="5"/>
      <c r="E392" s="203"/>
      <c r="F392" s="5"/>
      <c r="G392" s="129"/>
      <c r="H392" s="18"/>
      <c r="I392" s="29"/>
      <c r="J392" s="25"/>
      <c r="M392" s="33"/>
      <c r="N392" s="33"/>
      <c r="O392" s="33"/>
      <c r="Q392" s="112"/>
    </row>
    <row r="393" spans="1:17" s="7" customFormat="1" ht="15.75">
      <c r="A393" s="8"/>
      <c r="B393" s="12"/>
      <c r="C393" s="86"/>
      <c r="D393" s="5"/>
      <c r="E393" s="203"/>
      <c r="F393" s="5"/>
      <c r="G393" s="129"/>
      <c r="H393" s="5"/>
      <c r="I393" s="29"/>
      <c r="J393" s="25"/>
      <c r="M393" s="33"/>
      <c r="N393" s="33"/>
      <c r="O393" s="33"/>
      <c r="Q393" s="112"/>
    </row>
    <row r="394" spans="1:17" s="7" customFormat="1" ht="15.75">
      <c r="A394" s="8"/>
      <c r="B394" s="12"/>
      <c r="C394" s="6"/>
      <c r="D394" s="5"/>
      <c r="E394" s="203"/>
      <c r="F394" s="5"/>
      <c r="G394" s="129"/>
      <c r="H394" s="5"/>
      <c r="I394" s="29"/>
      <c r="J394" s="25"/>
      <c r="M394" s="33"/>
      <c r="N394" s="33"/>
      <c r="O394" s="33"/>
      <c r="Q394" s="112"/>
    </row>
    <row r="395" spans="1:17" s="7" customFormat="1" ht="96" customHeight="1">
      <c r="A395" s="8"/>
      <c r="B395" s="12"/>
      <c r="C395" s="247"/>
      <c r="D395" s="5"/>
      <c r="E395" s="203"/>
      <c r="F395" s="5"/>
      <c r="G395" s="129"/>
      <c r="H395" s="18"/>
      <c r="I395" s="29"/>
      <c r="J395" s="25"/>
      <c r="M395" s="33"/>
      <c r="N395" s="33"/>
      <c r="O395" s="33"/>
      <c r="Q395" s="112"/>
    </row>
    <row r="396" spans="1:17" s="7" customFormat="1" ht="15.75">
      <c r="A396" s="8"/>
      <c r="B396" s="12"/>
      <c r="C396" s="247"/>
      <c r="D396" s="5"/>
      <c r="E396" s="203"/>
      <c r="F396" s="5"/>
      <c r="G396" s="129"/>
      <c r="H396" s="18"/>
      <c r="I396" s="29"/>
      <c r="J396" s="25"/>
      <c r="M396" s="33"/>
      <c r="N396" s="33"/>
      <c r="O396" s="33"/>
      <c r="Q396" s="112"/>
    </row>
    <row r="397" spans="1:17" s="7" customFormat="1" ht="15.75">
      <c r="A397" s="8"/>
      <c r="B397" s="12"/>
      <c r="C397" s="86"/>
      <c r="D397" s="5"/>
      <c r="E397" s="203"/>
      <c r="F397" s="5"/>
      <c r="G397" s="129"/>
      <c r="H397" s="5"/>
      <c r="I397" s="29"/>
      <c r="J397" s="25"/>
      <c r="M397" s="33"/>
      <c r="N397" s="33"/>
      <c r="O397" s="33"/>
      <c r="Q397" s="112"/>
    </row>
    <row r="398" spans="1:17" s="7" customFormat="1" ht="15.75">
      <c r="A398" s="8"/>
      <c r="B398" s="12"/>
      <c r="C398" s="247"/>
      <c r="D398" s="5"/>
      <c r="E398" s="203"/>
      <c r="F398" s="5"/>
      <c r="G398" s="129"/>
      <c r="H398" s="5"/>
      <c r="I398" s="29"/>
      <c r="J398" s="25"/>
      <c r="M398" s="33"/>
      <c r="N398" s="33"/>
      <c r="O398" s="33"/>
      <c r="Q398" s="112"/>
    </row>
    <row r="399" spans="1:17" s="7" customFormat="1" ht="96.75" customHeight="1">
      <c r="A399" s="8"/>
      <c r="B399" s="12"/>
      <c r="C399" s="247"/>
      <c r="D399" s="5"/>
      <c r="E399" s="203"/>
      <c r="F399" s="5"/>
      <c r="G399" s="129"/>
      <c r="H399" s="18"/>
      <c r="I399" s="29"/>
      <c r="J399" s="25"/>
      <c r="M399" s="33"/>
      <c r="N399" s="33"/>
      <c r="O399" s="33"/>
      <c r="Q399" s="112"/>
    </row>
    <row r="400" spans="1:17" s="7" customFormat="1" ht="15.75">
      <c r="A400" s="8"/>
      <c r="B400" s="12"/>
      <c r="C400" s="247"/>
      <c r="D400" s="5"/>
      <c r="E400" s="203"/>
      <c r="F400" s="5"/>
      <c r="G400" s="129"/>
      <c r="H400" s="18"/>
      <c r="I400" s="29"/>
      <c r="J400" s="25"/>
      <c r="M400" s="33"/>
      <c r="N400" s="33"/>
      <c r="O400" s="33"/>
      <c r="Q400" s="112"/>
    </row>
    <row r="401" spans="1:17" s="7" customFormat="1" ht="15.75">
      <c r="A401" s="8"/>
      <c r="B401" s="12"/>
      <c r="C401" s="86"/>
      <c r="D401" s="5"/>
      <c r="E401" s="203"/>
      <c r="F401" s="5"/>
      <c r="G401" s="129"/>
      <c r="H401" s="5"/>
      <c r="I401" s="29"/>
      <c r="J401" s="25"/>
      <c r="M401" s="33"/>
      <c r="N401" s="33"/>
      <c r="O401" s="33"/>
      <c r="Q401" s="112"/>
    </row>
    <row r="402" spans="1:17" s="7" customFormat="1" ht="15.75">
      <c r="A402" s="8"/>
      <c r="B402" s="12"/>
      <c r="C402" s="247"/>
      <c r="D402" s="5"/>
      <c r="E402" s="203"/>
      <c r="F402" s="5"/>
      <c r="G402" s="129"/>
      <c r="H402" s="5"/>
      <c r="I402" s="29"/>
      <c r="J402" s="25"/>
      <c r="M402" s="33"/>
      <c r="N402" s="33"/>
      <c r="O402" s="33"/>
      <c r="Q402" s="112"/>
    </row>
    <row r="403" spans="1:17" s="7" customFormat="1" ht="99" customHeight="1">
      <c r="A403" s="8"/>
      <c r="B403" s="12"/>
      <c r="C403" s="247"/>
      <c r="D403" s="5"/>
      <c r="E403" s="203"/>
      <c r="F403" s="5"/>
      <c r="G403" s="129"/>
      <c r="H403" s="18"/>
      <c r="I403" s="29"/>
      <c r="J403" s="25"/>
      <c r="K403" s="12"/>
      <c r="M403" s="33"/>
      <c r="N403" s="33"/>
      <c r="O403" s="33"/>
      <c r="Q403" s="112"/>
    </row>
    <row r="404" spans="1:17" s="7" customFormat="1" ht="15.75">
      <c r="A404" s="8"/>
      <c r="B404" s="12"/>
      <c r="C404" s="247"/>
      <c r="D404" s="5"/>
      <c r="E404" s="203"/>
      <c r="F404" s="5"/>
      <c r="G404" s="129"/>
      <c r="H404" s="18"/>
      <c r="I404" s="29"/>
      <c r="J404" s="25"/>
      <c r="M404" s="33"/>
      <c r="N404" s="33"/>
      <c r="O404" s="33"/>
      <c r="Q404" s="112"/>
    </row>
    <row r="405" spans="1:17" s="7" customFormat="1" ht="15.75">
      <c r="A405" s="8"/>
      <c r="B405" s="12"/>
      <c r="C405" s="86"/>
      <c r="D405" s="5"/>
      <c r="E405" s="203"/>
      <c r="F405" s="5"/>
      <c r="G405" s="129"/>
      <c r="H405" s="5"/>
      <c r="I405" s="29"/>
      <c r="J405" s="25"/>
      <c r="M405" s="33"/>
      <c r="N405" s="33"/>
      <c r="O405" s="33"/>
      <c r="Q405" s="112"/>
    </row>
    <row r="406" spans="1:17" s="7" customFormat="1" ht="15.75">
      <c r="A406" s="8"/>
      <c r="B406" s="12"/>
      <c r="C406" s="247"/>
      <c r="D406" s="5"/>
      <c r="E406" s="203"/>
      <c r="F406" s="5"/>
      <c r="G406" s="129"/>
      <c r="H406" s="5"/>
      <c r="I406" s="29"/>
      <c r="J406" s="25"/>
      <c r="M406" s="33"/>
      <c r="N406" s="33"/>
      <c r="O406" s="33"/>
      <c r="Q406" s="112"/>
    </row>
    <row r="407" spans="1:17" s="7" customFormat="1" ht="96" customHeight="1">
      <c r="A407" s="8"/>
      <c r="B407" s="12"/>
      <c r="C407" s="247"/>
      <c r="D407" s="5"/>
      <c r="E407" s="203"/>
      <c r="F407" s="5"/>
      <c r="G407" s="129"/>
      <c r="H407" s="18"/>
      <c r="I407" s="29"/>
      <c r="J407" s="25"/>
      <c r="M407" s="33"/>
      <c r="N407" s="33"/>
      <c r="O407" s="33"/>
      <c r="Q407" s="112"/>
    </row>
    <row r="408" spans="1:17" s="7" customFormat="1" ht="15.75">
      <c r="A408" s="8"/>
      <c r="B408" s="12"/>
      <c r="C408" s="247"/>
      <c r="D408" s="5"/>
      <c r="E408" s="203"/>
      <c r="F408" s="5"/>
      <c r="G408" s="129"/>
      <c r="H408" s="18"/>
      <c r="I408" s="29"/>
      <c r="J408" s="25"/>
      <c r="M408" s="33"/>
      <c r="N408" s="33"/>
      <c r="O408" s="33"/>
      <c r="Q408" s="112"/>
    </row>
    <row r="409" spans="1:17" s="7" customFormat="1" ht="15.75">
      <c r="A409" s="8"/>
      <c r="B409" s="12"/>
      <c r="C409" s="86"/>
      <c r="D409" s="5"/>
      <c r="E409" s="203"/>
      <c r="F409" s="5"/>
      <c r="G409" s="129"/>
      <c r="H409" s="5"/>
      <c r="I409" s="29"/>
      <c r="J409" s="25"/>
      <c r="M409" s="33"/>
      <c r="N409" s="33"/>
      <c r="O409" s="33"/>
      <c r="Q409" s="112"/>
    </row>
    <row r="410" spans="1:17" s="7" customFormat="1" ht="15.75">
      <c r="A410" s="8"/>
      <c r="B410" s="12"/>
      <c r="C410" s="247"/>
      <c r="D410" s="5"/>
      <c r="E410" s="203"/>
      <c r="F410" s="5"/>
      <c r="G410" s="129"/>
      <c r="H410" s="5"/>
      <c r="I410" s="29"/>
      <c r="J410" s="25"/>
      <c r="M410" s="33"/>
      <c r="N410" s="33"/>
      <c r="O410" s="33"/>
      <c r="Q410" s="112"/>
    </row>
    <row r="411" spans="1:17" s="7" customFormat="1" ht="99" customHeight="1">
      <c r="A411" s="8"/>
      <c r="B411" s="12"/>
      <c r="C411" s="247"/>
      <c r="D411" s="5"/>
      <c r="E411" s="203"/>
      <c r="F411" s="5"/>
      <c r="G411" s="129"/>
      <c r="H411" s="18"/>
      <c r="I411" s="29"/>
      <c r="J411" s="25"/>
      <c r="K411" s="12"/>
      <c r="M411" s="33"/>
      <c r="N411" s="33"/>
      <c r="O411" s="33"/>
      <c r="Q411" s="112"/>
    </row>
    <row r="412" spans="1:17" s="7" customFormat="1" ht="15.75">
      <c r="A412" s="8"/>
      <c r="B412" s="12"/>
      <c r="C412" s="247"/>
      <c r="D412" s="5"/>
      <c r="E412" s="203"/>
      <c r="F412" s="5"/>
      <c r="G412" s="129"/>
      <c r="H412" s="18"/>
      <c r="I412" s="29"/>
      <c r="J412" s="25"/>
      <c r="M412" s="33"/>
      <c r="N412" s="33"/>
      <c r="O412" s="33"/>
      <c r="Q412" s="112"/>
    </row>
    <row r="413" spans="1:17" s="7" customFormat="1" ht="15.75">
      <c r="A413" s="8"/>
      <c r="B413" s="12"/>
      <c r="C413" s="86"/>
      <c r="D413" s="5"/>
      <c r="E413" s="203"/>
      <c r="F413" s="5"/>
      <c r="G413" s="129"/>
      <c r="H413" s="5"/>
      <c r="I413" s="29"/>
      <c r="J413" s="25"/>
      <c r="M413" s="33"/>
      <c r="N413" s="33"/>
      <c r="O413" s="33"/>
      <c r="Q413" s="112"/>
    </row>
    <row r="414" spans="1:17" s="7" customFormat="1" ht="15.75">
      <c r="A414" s="8"/>
      <c r="B414" s="12"/>
      <c r="C414" s="247"/>
      <c r="D414" s="5"/>
      <c r="E414" s="203"/>
      <c r="F414" s="5"/>
      <c r="G414" s="129"/>
      <c r="H414" s="5"/>
      <c r="I414" s="29"/>
      <c r="J414" s="25"/>
      <c r="M414" s="33"/>
      <c r="N414" s="33"/>
      <c r="O414" s="33"/>
      <c r="Q414" s="112"/>
    </row>
    <row r="415" spans="1:17" s="7" customFormat="1" ht="96" customHeight="1">
      <c r="A415" s="8"/>
      <c r="B415" s="12"/>
      <c r="C415" s="247"/>
      <c r="D415" s="5"/>
      <c r="E415" s="203"/>
      <c r="F415" s="5"/>
      <c r="G415" s="129"/>
      <c r="H415" s="18"/>
      <c r="I415" s="29"/>
      <c r="J415" s="25"/>
      <c r="M415" s="33"/>
      <c r="N415" s="33"/>
      <c r="O415" s="33"/>
      <c r="Q415" s="112"/>
    </row>
    <row r="416" spans="1:17" s="7" customFormat="1" ht="15.75">
      <c r="A416" s="8"/>
      <c r="B416" s="12"/>
      <c r="C416" s="247"/>
      <c r="D416" s="5"/>
      <c r="E416" s="203"/>
      <c r="F416" s="5"/>
      <c r="G416" s="129"/>
      <c r="H416" s="18"/>
      <c r="I416" s="29"/>
      <c r="J416" s="25"/>
      <c r="M416" s="33"/>
      <c r="N416" s="33"/>
      <c r="O416" s="33"/>
      <c r="Q416" s="112"/>
    </row>
    <row r="417" spans="1:17" s="7" customFormat="1" ht="15.75">
      <c r="A417" s="8"/>
      <c r="B417" s="12"/>
      <c r="C417" s="86"/>
      <c r="D417" s="5"/>
      <c r="E417" s="203"/>
      <c r="F417" s="5"/>
      <c r="G417" s="129"/>
      <c r="H417" s="5"/>
      <c r="I417" s="29"/>
      <c r="J417" s="25"/>
      <c r="M417" s="33"/>
      <c r="N417" s="33"/>
      <c r="O417" s="33"/>
      <c r="Q417" s="112"/>
    </row>
    <row r="418" spans="1:17" s="7" customFormat="1" ht="15.75">
      <c r="A418" s="8"/>
      <c r="B418" s="12"/>
      <c r="C418" s="247"/>
      <c r="D418" s="5"/>
      <c r="E418" s="203"/>
      <c r="F418" s="5"/>
      <c r="G418" s="129"/>
      <c r="H418" s="5"/>
      <c r="I418" s="29"/>
      <c r="J418" s="25"/>
      <c r="M418" s="33"/>
      <c r="N418" s="33"/>
      <c r="O418" s="33"/>
      <c r="Q418" s="112"/>
    </row>
    <row r="419" spans="1:17" s="7" customFormat="1" ht="98.25" customHeight="1">
      <c r="A419" s="8"/>
      <c r="B419" s="12"/>
      <c r="C419" s="247"/>
      <c r="D419" s="5"/>
      <c r="E419" s="203"/>
      <c r="F419" s="5"/>
      <c r="G419" s="129"/>
      <c r="H419" s="18"/>
      <c r="I419" s="29"/>
      <c r="J419" s="25"/>
      <c r="M419" s="33"/>
      <c r="N419" s="33"/>
      <c r="O419" s="33"/>
      <c r="Q419" s="112"/>
    </row>
    <row r="420" spans="1:17" s="7" customFormat="1" ht="15.75">
      <c r="A420" s="8"/>
      <c r="B420" s="12"/>
      <c r="C420" s="247"/>
      <c r="D420" s="5"/>
      <c r="E420" s="203"/>
      <c r="F420" s="5"/>
      <c r="G420" s="129"/>
      <c r="H420" s="18"/>
      <c r="I420" s="29"/>
      <c r="J420" s="25"/>
      <c r="M420" s="33"/>
      <c r="N420" s="33"/>
      <c r="O420" s="33"/>
      <c r="Q420" s="112"/>
    </row>
    <row r="421" spans="1:17" s="7" customFormat="1" ht="15.75">
      <c r="A421" s="8"/>
      <c r="B421" s="12"/>
      <c r="C421" s="86"/>
      <c r="D421" s="5"/>
      <c r="E421" s="203"/>
      <c r="F421" s="5"/>
      <c r="G421" s="129"/>
      <c r="H421" s="5"/>
      <c r="I421" s="29"/>
      <c r="J421" s="25"/>
      <c r="M421" s="33"/>
      <c r="N421" s="33"/>
      <c r="O421" s="33"/>
      <c r="Q421" s="112"/>
    </row>
    <row r="422" spans="1:17" s="7" customFormat="1" ht="15.75">
      <c r="A422" s="8"/>
      <c r="B422" s="12"/>
      <c r="C422" s="247"/>
      <c r="D422" s="5"/>
      <c r="E422" s="203"/>
      <c r="F422" s="5"/>
      <c r="G422" s="129"/>
      <c r="H422" s="5"/>
      <c r="I422" s="29"/>
      <c r="J422" s="25"/>
      <c r="M422" s="33"/>
      <c r="N422" s="33"/>
      <c r="O422" s="33"/>
      <c r="Q422" s="112"/>
    </row>
    <row r="423" spans="1:17" s="7" customFormat="1" ht="96" customHeight="1">
      <c r="A423" s="8"/>
      <c r="B423" s="12"/>
      <c r="C423" s="247"/>
      <c r="D423" s="5"/>
      <c r="E423" s="203"/>
      <c r="F423" s="5"/>
      <c r="G423" s="129"/>
      <c r="H423" s="18"/>
      <c r="I423" s="29"/>
      <c r="J423" s="25"/>
      <c r="M423" s="33"/>
      <c r="N423" s="33"/>
      <c r="O423" s="33"/>
      <c r="Q423" s="112"/>
    </row>
    <row r="424" spans="1:17" s="7" customFormat="1" ht="15.75">
      <c r="A424" s="8"/>
      <c r="B424" s="12"/>
      <c r="C424" s="247"/>
      <c r="D424" s="5"/>
      <c r="E424" s="203"/>
      <c r="F424" s="5"/>
      <c r="G424" s="129"/>
      <c r="H424" s="18"/>
      <c r="I424" s="29"/>
      <c r="J424" s="25"/>
      <c r="M424" s="33"/>
      <c r="N424" s="33"/>
      <c r="O424" s="33"/>
      <c r="Q424" s="112"/>
    </row>
    <row r="425" spans="1:17" s="7" customFormat="1" ht="15.75">
      <c r="A425" s="8"/>
      <c r="B425" s="12"/>
      <c r="C425" s="86"/>
      <c r="D425" s="5"/>
      <c r="E425" s="203"/>
      <c r="F425" s="5"/>
      <c r="G425" s="129"/>
      <c r="H425" s="5"/>
      <c r="I425" s="29"/>
      <c r="J425" s="25"/>
      <c r="M425" s="33"/>
      <c r="N425" s="33"/>
      <c r="O425" s="33"/>
      <c r="Q425" s="112"/>
    </row>
    <row r="426" spans="1:17" s="7" customFormat="1" ht="15.75">
      <c r="A426" s="8"/>
      <c r="B426" s="12"/>
      <c r="C426" s="247"/>
      <c r="D426" s="5"/>
      <c r="E426" s="203"/>
      <c r="F426" s="5"/>
      <c r="G426" s="129"/>
      <c r="H426" s="5"/>
      <c r="I426" s="29"/>
      <c r="J426" s="25"/>
      <c r="M426" s="33"/>
      <c r="N426" s="33"/>
      <c r="O426" s="33"/>
      <c r="Q426" s="112"/>
    </row>
    <row r="427" spans="1:17" s="7" customFormat="1" ht="99" customHeight="1">
      <c r="A427" s="8"/>
      <c r="B427" s="12"/>
      <c r="C427" s="247"/>
      <c r="D427" s="5"/>
      <c r="E427" s="203"/>
      <c r="F427" s="5"/>
      <c r="G427" s="129"/>
      <c r="H427" s="18"/>
      <c r="I427" s="29"/>
      <c r="J427" s="25"/>
      <c r="M427" s="33"/>
      <c r="N427" s="33"/>
      <c r="O427" s="33"/>
      <c r="Q427" s="112"/>
    </row>
    <row r="428" spans="1:17" s="7" customFormat="1" ht="15.75">
      <c r="A428" s="8"/>
      <c r="B428" s="12"/>
      <c r="C428" s="247"/>
      <c r="D428" s="5"/>
      <c r="E428" s="203"/>
      <c r="F428" s="5"/>
      <c r="G428" s="129"/>
      <c r="H428" s="18"/>
      <c r="I428" s="29"/>
      <c r="J428" s="25"/>
      <c r="M428" s="33"/>
      <c r="N428" s="33"/>
      <c r="O428" s="33"/>
      <c r="Q428" s="112"/>
    </row>
    <row r="429" spans="1:17" s="7" customFormat="1" ht="15.75">
      <c r="A429" s="8"/>
      <c r="B429" s="12"/>
      <c r="C429" s="86"/>
      <c r="D429" s="5"/>
      <c r="E429" s="203"/>
      <c r="F429" s="5"/>
      <c r="G429" s="129"/>
      <c r="H429" s="5"/>
      <c r="I429" s="29"/>
      <c r="J429" s="25"/>
      <c r="M429" s="33"/>
      <c r="N429" s="33"/>
      <c r="O429" s="33"/>
      <c r="Q429" s="112"/>
    </row>
    <row r="430" spans="1:17" s="7" customFormat="1" ht="15.75">
      <c r="A430" s="8"/>
      <c r="B430" s="12"/>
      <c r="C430" s="247"/>
      <c r="D430" s="5"/>
      <c r="E430" s="203"/>
      <c r="F430" s="5"/>
      <c r="G430" s="129"/>
      <c r="H430" s="5"/>
      <c r="I430" s="29"/>
      <c r="J430" s="25"/>
      <c r="M430" s="33"/>
      <c r="N430" s="33"/>
      <c r="O430" s="33"/>
      <c r="Q430" s="112"/>
    </row>
    <row r="431" spans="1:17" s="7" customFormat="1" ht="97.5" customHeight="1">
      <c r="A431" s="8"/>
      <c r="B431" s="12"/>
      <c r="C431" s="247"/>
      <c r="D431" s="5"/>
      <c r="E431" s="203"/>
      <c r="F431" s="5"/>
      <c r="G431" s="129"/>
      <c r="H431" s="18"/>
      <c r="I431" s="29"/>
      <c r="J431" s="25"/>
      <c r="M431" s="33"/>
      <c r="N431" s="33"/>
      <c r="O431" s="33"/>
      <c r="Q431" s="112"/>
    </row>
    <row r="432" spans="1:17" s="7" customFormat="1" ht="15.75">
      <c r="A432" s="8"/>
      <c r="B432" s="12"/>
      <c r="C432" s="247"/>
      <c r="D432" s="5"/>
      <c r="E432" s="203"/>
      <c r="F432" s="5"/>
      <c r="G432" s="129"/>
      <c r="H432" s="18"/>
      <c r="I432" s="29"/>
      <c r="J432" s="25"/>
      <c r="M432" s="33"/>
      <c r="N432" s="33"/>
      <c r="O432" s="33"/>
      <c r="Q432" s="112"/>
    </row>
    <row r="433" spans="1:17" s="7" customFormat="1" ht="15.75">
      <c r="A433" s="8"/>
      <c r="B433" s="12"/>
      <c r="C433" s="86"/>
      <c r="D433" s="5"/>
      <c r="E433" s="203"/>
      <c r="F433" s="5"/>
      <c r="G433" s="129"/>
      <c r="H433" s="5"/>
      <c r="I433" s="29"/>
      <c r="J433" s="25"/>
      <c r="M433" s="33"/>
      <c r="N433" s="33"/>
      <c r="O433" s="33"/>
      <c r="Q433" s="112"/>
    </row>
    <row r="434" spans="1:17" s="7" customFormat="1" ht="15.75">
      <c r="A434" s="8"/>
      <c r="B434" s="12"/>
      <c r="C434" s="247"/>
      <c r="D434" s="5"/>
      <c r="E434" s="203"/>
      <c r="F434" s="5"/>
      <c r="G434" s="129"/>
      <c r="H434" s="5"/>
      <c r="I434" s="29"/>
      <c r="J434" s="25"/>
      <c r="M434" s="33"/>
      <c r="N434" s="33"/>
      <c r="O434" s="33"/>
      <c r="Q434" s="112"/>
    </row>
    <row r="435" spans="1:17" s="7" customFormat="1" ht="96.75" customHeight="1">
      <c r="A435" s="8"/>
      <c r="B435" s="12"/>
      <c r="C435" s="247"/>
      <c r="D435" s="5"/>
      <c r="E435" s="203"/>
      <c r="F435" s="5"/>
      <c r="G435" s="129"/>
      <c r="H435" s="18"/>
      <c r="I435" s="29"/>
      <c r="J435" s="25"/>
      <c r="M435" s="33"/>
      <c r="N435" s="33"/>
      <c r="O435" s="33"/>
      <c r="Q435" s="112"/>
    </row>
    <row r="436" spans="1:17" s="7" customFormat="1" ht="15.75">
      <c r="A436" s="8"/>
      <c r="B436" s="12"/>
      <c r="C436" s="247"/>
      <c r="D436" s="5"/>
      <c r="E436" s="203"/>
      <c r="F436" s="5"/>
      <c r="G436" s="129"/>
      <c r="H436" s="18"/>
      <c r="I436" s="29"/>
      <c r="J436" s="25"/>
      <c r="M436" s="33"/>
      <c r="N436" s="33"/>
      <c r="O436" s="33"/>
      <c r="Q436" s="112"/>
    </row>
    <row r="437" spans="1:17" s="7" customFormat="1" ht="15.75">
      <c r="A437" s="8"/>
      <c r="B437" s="12"/>
      <c r="C437" s="86"/>
      <c r="D437" s="5"/>
      <c r="E437" s="203"/>
      <c r="F437" s="5"/>
      <c r="G437" s="129"/>
      <c r="H437" s="5"/>
      <c r="I437" s="29"/>
      <c r="J437" s="25"/>
      <c r="M437" s="33"/>
      <c r="N437" s="33"/>
      <c r="O437" s="33"/>
      <c r="Q437" s="112"/>
    </row>
    <row r="438" spans="1:17" s="7" customFormat="1" ht="15.75">
      <c r="A438" s="8"/>
      <c r="B438" s="12"/>
      <c r="C438" s="247"/>
      <c r="D438" s="5"/>
      <c r="E438" s="203"/>
      <c r="F438" s="5"/>
      <c r="G438" s="129"/>
      <c r="H438" s="5"/>
      <c r="I438" s="29"/>
      <c r="J438" s="25"/>
      <c r="M438" s="33"/>
      <c r="N438" s="33"/>
      <c r="O438" s="33"/>
      <c r="Q438" s="112"/>
    </row>
    <row r="439" spans="1:17" s="7" customFormat="1" ht="93" customHeight="1">
      <c r="A439" s="8"/>
      <c r="B439" s="12"/>
      <c r="C439" s="247"/>
      <c r="D439" s="5"/>
      <c r="E439" s="203"/>
      <c r="F439" s="5"/>
      <c r="G439" s="129"/>
      <c r="H439" s="18"/>
      <c r="I439" s="29"/>
      <c r="J439" s="25"/>
      <c r="M439" s="33"/>
      <c r="N439" s="33"/>
      <c r="O439" s="33"/>
      <c r="Q439" s="112"/>
    </row>
    <row r="440" spans="1:17" s="7" customFormat="1" ht="15.75">
      <c r="A440" s="8"/>
      <c r="B440" s="12"/>
      <c r="C440" s="247"/>
      <c r="D440" s="5"/>
      <c r="E440" s="203"/>
      <c r="F440" s="5"/>
      <c r="G440" s="129"/>
      <c r="H440" s="18"/>
      <c r="I440" s="29"/>
      <c r="J440" s="25"/>
      <c r="M440" s="33"/>
      <c r="N440" s="33"/>
      <c r="O440" s="33"/>
      <c r="Q440" s="112"/>
    </row>
    <row r="441" spans="1:17" s="7" customFormat="1" ht="15.75">
      <c r="A441" s="8"/>
      <c r="B441" s="12"/>
      <c r="C441" s="86"/>
      <c r="D441" s="5"/>
      <c r="E441" s="203"/>
      <c r="F441" s="5"/>
      <c r="G441" s="129"/>
      <c r="H441" s="5"/>
      <c r="I441" s="29"/>
      <c r="J441" s="252"/>
      <c r="M441" s="33"/>
      <c r="N441" s="33"/>
      <c r="O441" s="33"/>
      <c r="Q441" s="112"/>
    </row>
    <row r="442" spans="1:17" s="7" customFormat="1" ht="15.75">
      <c r="A442" s="8"/>
      <c r="B442" s="12"/>
      <c r="C442" s="247"/>
      <c r="D442" s="5"/>
      <c r="E442" s="203"/>
      <c r="F442" s="5"/>
      <c r="G442" s="129"/>
      <c r="H442" s="5"/>
      <c r="I442" s="29"/>
      <c r="J442" s="25"/>
      <c r="M442" s="33"/>
      <c r="N442" s="33"/>
      <c r="O442" s="33"/>
      <c r="Q442" s="112"/>
    </row>
    <row r="443" spans="1:17" s="7" customFormat="1" ht="15.75">
      <c r="A443" s="8"/>
      <c r="B443" s="12"/>
      <c r="C443" s="247"/>
      <c r="D443" s="5"/>
      <c r="E443" s="203"/>
      <c r="F443" s="5"/>
      <c r="G443" s="129"/>
      <c r="H443" s="18"/>
      <c r="I443" s="29"/>
      <c r="J443" s="25"/>
      <c r="M443" s="33"/>
      <c r="N443" s="33"/>
      <c r="O443" s="33"/>
      <c r="Q443" s="112"/>
    </row>
    <row r="444" spans="1:17" s="7" customFormat="1" ht="15.75">
      <c r="A444" s="8"/>
      <c r="B444" s="12"/>
      <c r="C444" s="247"/>
      <c r="D444" s="5"/>
      <c r="E444" s="203"/>
      <c r="F444" s="5"/>
      <c r="G444" s="129"/>
      <c r="H444" s="18"/>
      <c r="I444" s="29"/>
      <c r="J444" s="25"/>
      <c r="M444" s="33"/>
      <c r="N444" s="33"/>
      <c r="O444" s="33"/>
      <c r="Q444" s="112"/>
    </row>
    <row r="445" spans="1:17" s="7" customFormat="1" ht="15.75">
      <c r="A445" s="8"/>
      <c r="B445" s="12"/>
      <c r="C445" s="86"/>
      <c r="D445" s="5"/>
      <c r="E445" s="203"/>
      <c r="F445" s="5"/>
      <c r="G445" s="129"/>
      <c r="H445" s="5"/>
      <c r="I445" s="29"/>
      <c r="J445" s="25"/>
      <c r="M445" s="33"/>
      <c r="N445" s="33"/>
      <c r="O445" s="33"/>
      <c r="Q445" s="112"/>
    </row>
    <row r="446" spans="1:17" s="7" customFormat="1" ht="15.75">
      <c r="A446" s="8"/>
      <c r="B446" s="12"/>
      <c r="C446" s="86"/>
      <c r="D446" s="5"/>
      <c r="E446" s="203"/>
      <c r="F446" s="5"/>
      <c r="G446" s="129"/>
      <c r="H446" s="5"/>
      <c r="I446" s="29"/>
      <c r="J446" s="25"/>
      <c r="M446" s="33"/>
      <c r="N446" s="33"/>
      <c r="O446" s="33"/>
      <c r="Q446" s="112"/>
    </row>
    <row r="447" spans="2:8" ht="93.75" customHeight="1">
      <c r="B447" s="12"/>
      <c r="H447" s="228"/>
    </row>
    <row r="448" spans="2:8" ht="15.75">
      <c r="B448" s="212"/>
      <c r="H448" s="228"/>
    </row>
    <row r="449" spans="2:17" ht="15.75">
      <c r="B449" s="212"/>
      <c r="C449" s="218"/>
      <c r="H449" s="202"/>
      <c r="Q449" s="253"/>
    </row>
    <row r="450" spans="2:17" ht="15.75">
      <c r="B450" s="212"/>
      <c r="H450" s="202"/>
      <c r="Q450" s="253"/>
    </row>
    <row r="451" spans="2:8" ht="112.5" customHeight="1">
      <c r="B451" s="12"/>
      <c r="H451" s="228"/>
    </row>
    <row r="452" spans="2:8" ht="15.75">
      <c r="B452" s="212"/>
      <c r="H452" s="228"/>
    </row>
    <row r="453" spans="2:17" ht="15.75">
      <c r="B453" s="212"/>
      <c r="C453" s="218"/>
      <c r="H453" s="202"/>
      <c r="Q453" s="253"/>
    </row>
    <row r="454" spans="2:17" ht="15.75">
      <c r="B454" s="212"/>
      <c r="H454" s="202"/>
      <c r="J454" s="254"/>
      <c r="Q454" s="253"/>
    </row>
    <row r="455" spans="2:8" ht="81.75" customHeight="1">
      <c r="B455" s="12"/>
      <c r="H455" s="228"/>
    </row>
    <row r="456" spans="2:8" ht="15.75">
      <c r="B456" s="212"/>
      <c r="H456" s="228"/>
    </row>
    <row r="457" spans="2:17" ht="15.75">
      <c r="B457" s="212"/>
      <c r="C457" s="218"/>
      <c r="H457" s="202"/>
      <c r="Q457" s="253"/>
    </row>
    <row r="458" spans="2:17" ht="15.75">
      <c r="B458" s="212"/>
      <c r="H458" s="202"/>
      <c r="Q458" s="253"/>
    </row>
    <row r="459" spans="2:17" ht="15.75">
      <c r="B459" s="212"/>
      <c r="H459" s="202"/>
      <c r="Q459" s="253"/>
    </row>
    <row r="460" spans="2:8" ht="28.5" customHeight="1">
      <c r="B460" s="12"/>
      <c r="H460" s="228"/>
    </row>
    <row r="461" spans="2:8" ht="15.75">
      <c r="B461" s="212"/>
      <c r="H461" s="228"/>
    </row>
    <row r="462" spans="1:17" s="257" customFormat="1" ht="15.75">
      <c r="A462" s="240"/>
      <c r="B462" s="219"/>
      <c r="C462" s="226"/>
      <c r="D462" s="220"/>
      <c r="E462" s="221"/>
      <c r="F462" s="220"/>
      <c r="G462" s="222"/>
      <c r="H462" s="220"/>
      <c r="I462" s="255"/>
      <c r="J462" s="256"/>
      <c r="M462" s="258"/>
      <c r="N462" s="258"/>
      <c r="O462" s="258"/>
      <c r="Q462" s="259"/>
    </row>
    <row r="463" spans="2:15" ht="15.75">
      <c r="B463" s="212"/>
      <c r="C463" s="218"/>
      <c r="H463" s="202"/>
      <c r="I463" s="183"/>
      <c r="J463" s="183"/>
      <c r="M463" s="183"/>
      <c r="N463" s="183"/>
      <c r="O463" s="183"/>
    </row>
    <row r="464" spans="2:8" ht="84" customHeight="1">
      <c r="B464" s="12"/>
      <c r="H464" s="228"/>
    </row>
    <row r="465" spans="2:8" ht="15.75">
      <c r="B465" s="212"/>
      <c r="H465" s="228"/>
    </row>
    <row r="466" spans="2:17" ht="15.75">
      <c r="B466" s="212"/>
      <c r="C466" s="218"/>
      <c r="H466" s="202"/>
      <c r="Q466" s="253"/>
    </row>
    <row r="467" spans="2:17" ht="15.75">
      <c r="B467" s="212"/>
      <c r="C467" s="218"/>
      <c r="H467" s="202"/>
      <c r="Q467" s="253"/>
    </row>
    <row r="468" spans="2:8" ht="15.75">
      <c r="B468" s="12"/>
      <c r="H468" s="228"/>
    </row>
    <row r="469" spans="2:8" ht="15.75">
      <c r="B469" s="212"/>
      <c r="H469" s="228"/>
    </row>
    <row r="470" spans="2:17" ht="15.75">
      <c r="B470" s="212"/>
      <c r="C470" s="218"/>
      <c r="H470" s="202"/>
      <c r="Q470" s="253"/>
    </row>
    <row r="471" spans="2:17" ht="15.75">
      <c r="B471" s="212"/>
      <c r="C471" s="218"/>
      <c r="H471" s="202"/>
      <c r="Q471" s="253"/>
    </row>
    <row r="472" spans="2:8" ht="15.75">
      <c r="B472" s="12"/>
      <c r="H472" s="228"/>
    </row>
    <row r="473" spans="2:8" ht="15.75">
      <c r="B473" s="212"/>
      <c r="H473" s="228"/>
    </row>
    <row r="474" spans="2:17" ht="15.75">
      <c r="B474" s="212"/>
      <c r="C474" s="218"/>
      <c r="H474" s="202"/>
      <c r="Q474" s="253"/>
    </row>
    <row r="475" spans="1:17" s="7" customFormat="1" ht="15.75">
      <c r="A475" s="8"/>
      <c r="B475" s="12"/>
      <c r="C475" s="247"/>
      <c r="D475" s="5"/>
      <c r="E475" s="203"/>
      <c r="F475" s="5"/>
      <c r="G475" s="129"/>
      <c r="H475" s="5"/>
      <c r="Q475" s="112"/>
    </row>
    <row r="476" spans="2:8" ht="15.75">
      <c r="B476" s="12"/>
      <c r="H476" s="228"/>
    </row>
    <row r="477" spans="2:8" ht="15.75">
      <c r="B477" s="212"/>
      <c r="H477" s="228"/>
    </row>
    <row r="478" spans="2:17" ht="15.75">
      <c r="B478" s="212"/>
      <c r="C478" s="218"/>
      <c r="H478" s="202"/>
      <c r="Q478" s="253"/>
    </row>
    <row r="479" spans="2:17" ht="15.75">
      <c r="B479" s="212"/>
      <c r="C479" s="218"/>
      <c r="H479" s="202"/>
      <c r="Q479" s="253"/>
    </row>
    <row r="480" spans="2:8" ht="15.75">
      <c r="B480" s="12"/>
      <c r="H480" s="228"/>
    </row>
    <row r="481" spans="2:8" ht="15.75">
      <c r="B481" s="212"/>
      <c r="H481" s="228"/>
    </row>
    <row r="482" spans="2:17" ht="15.75">
      <c r="B482" s="212"/>
      <c r="C482" s="218"/>
      <c r="H482" s="202"/>
      <c r="Q482" s="253"/>
    </row>
    <row r="483" spans="2:17" ht="15.75">
      <c r="B483" s="212"/>
      <c r="C483" s="218"/>
      <c r="H483" s="202"/>
      <c r="Q483" s="253"/>
    </row>
    <row r="484" spans="2:8" ht="15.75">
      <c r="B484" s="12"/>
      <c r="H484" s="228"/>
    </row>
    <row r="485" spans="2:8" ht="15.75">
      <c r="B485" s="212"/>
      <c r="H485" s="228"/>
    </row>
    <row r="486" spans="2:17" ht="15.75">
      <c r="B486" s="212"/>
      <c r="C486" s="218"/>
      <c r="H486" s="202"/>
      <c r="Q486" s="253"/>
    </row>
    <row r="487" spans="2:17" ht="15.75">
      <c r="B487" s="212"/>
      <c r="H487" s="202"/>
      <c r="Q487" s="253"/>
    </row>
    <row r="488" spans="2:8" ht="15.75">
      <c r="B488" s="12"/>
      <c r="H488" s="228"/>
    </row>
    <row r="489" spans="2:8" ht="15.75">
      <c r="B489" s="212"/>
      <c r="H489" s="228"/>
    </row>
    <row r="490" spans="2:17" ht="15.75">
      <c r="B490" s="212"/>
      <c r="C490" s="218"/>
      <c r="H490" s="202"/>
      <c r="Q490" s="253"/>
    </row>
    <row r="491" spans="2:17" ht="15.75">
      <c r="B491" s="212"/>
      <c r="C491" s="218"/>
      <c r="H491" s="202"/>
      <c r="K491" s="194"/>
      <c r="L491" s="194"/>
      <c r="Q491" s="253"/>
    </row>
    <row r="492" spans="2:8" ht="15.75">
      <c r="B492" s="12"/>
      <c r="H492" s="228"/>
    </row>
    <row r="493" spans="2:8" ht="15.75">
      <c r="B493" s="212"/>
      <c r="H493" s="228"/>
    </row>
    <row r="494" spans="2:17" ht="15.75">
      <c r="B494" s="212"/>
      <c r="C494" s="218"/>
      <c r="H494" s="202"/>
      <c r="Q494" s="253"/>
    </row>
    <row r="495" spans="2:17" ht="15.75">
      <c r="B495" s="212"/>
      <c r="C495" s="218"/>
      <c r="H495" s="202"/>
      <c r="Q495" s="253"/>
    </row>
    <row r="496" spans="2:8" ht="15.75">
      <c r="B496" s="12"/>
      <c r="H496" s="228"/>
    </row>
    <row r="497" spans="2:8" ht="15.75">
      <c r="B497" s="212"/>
      <c r="H497" s="228"/>
    </row>
    <row r="498" spans="2:17" ht="15.75">
      <c r="B498" s="212"/>
      <c r="C498" s="218"/>
      <c r="H498" s="202"/>
      <c r="Q498" s="253"/>
    </row>
    <row r="499" spans="2:17" ht="15.75">
      <c r="B499" s="212"/>
      <c r="H499" s="202"/>
      <c r="Q499" s="253"/>
    </row>
    <row r="500" spans="2:8" ht="15.75">
      <c r="B500" s="12"/>
      <c r="H500" s="228"/>
    </row>
    <row r="501" spans="2:8" ht="15.75">
      <c r="B501" s="212"/>
      <c r="H501" s="228"/>
    </row>
    <row r="502" spans="2:17" ht="15.75">
      <c r="B502" s="212"/>
      <c r="C502" s="218"/>
      <c r="H502" s="202"/>
      <c r="Q502" s="253"/>
    </row>
    <row r="503" spans="2:17" ht="15.75">
      <c r="B503" s="212"/>
      <c r="H503" s="202"/>
      <c r="Q503" s="253"/>
    </row>
    <row r="504" spans="2:8" ht="15.75">
      <c r="B504" s="12"/>
      <c r="H504" s="228"/>
    </row>
    <row r="505" spans="2:8" ht="15.75">
      <c r="B505" s="212"/>
      <c r="H505" s="228"/>
    </row>
    <row r="506" spans="2:17" ht="15.75">
      <c r="B506" s="212"/>
      <c r="C506" s="218"/>
      <c r="H506" s="202"/>
      <c r="Q506" s="253"/>
    </row>
    <row r="507" spans="2:17" ht="15.75">
      <c r="B507" s="212"/>
      <c r="C507" s="218"/>
      <c r="H507" s="202"/>
      <c r="Q507" s="253"/>
    </row>
    <row r="508" spans="2:8" ht="15.75">
      <c r="B508" s="12"/>
      <c r="H508" s="228"/>
    </row>
    <row r="509" spans="2:8" ht="15.75">
      <c r="B509" s="212"/>
      <c r="H509" s="228"/>
    </row>
    <row r="510" spans="2:17" ht="15.75">
      <c r="B510" s="212"/>
      <c r="C510" s="218"/>
      <c r="H510" s="202"/>
      <c r="Q510" s="253"/>
    </row>
    <row r="511" spans="2:17" ht="15.75">
      <c r="B511" s="212"/>
      <c r="C511" s="218"/>
      <c r="H511" s="202"/>
      <c r="Q511" s="253"/>
    </row>
    <row r="512" spans="2:8" ht="15.75">
      <c r="B512" s="12"/>
      <c r="H512" s="228"/>
    </row>
    <row r="513" spans="2:8" ht="15.75">
      <c r="B513" s="212"/>
      <c r="H513" s="228"/>
    </row>
    <row r="514" spans="2:17" ht="15.75">
      <c r="B514" s="212"/>
      <c r="C514" s="218"/>
      <c r="H514" s="202"/>
      <c r="Q514" s="253"/>
    </row>
    <row r="515" spans="2:17" ht="15.75">
      <c r="B515" s="212"/>
      <c r="C515" s="218"/>
      <c r="H515" s="202"/>
      <c r="Q515" s="253"/>
    </row>
    <row r="516" spans="2:8" ht="15.75">
      <c r="B516" s="12"/>
      <c r="H516" s="228"/>
    </row>
    <row r="517" spans="2:8" ht="15.75">
      <c r="B517" s="212"/>
      <c r="H517" s="228"/>
    </row>
    <row r="518" spans="2:17" ht="15.75">
      <c r="B518" s="212"/>
      <c r="C518" s="218"/>
      <c r="H518" s="202"/>
      <c r="Q518" s="253"/>
    </row>
    <row r="519" spans="2:17" ht="15.75">
      <c r="B519" s="212"/>
      <c r="H519" s="202"/>
      <c r="Q519" s="253"/>
    </row>
    <row r="520" spans="2:8" ht="15.75">
      <c r="B520" s="12"/>
      <c r="H520" s="228"/>
    </row>
    <row r="521" spans="2:8" ht="15.75">
      <c r="B521" s="212"/>
      <c r="H521" s="228"/>
    </row>
    <row r="522" spans="2:17" ht="15.75">
      <c r="B522" s="212"/>
      <c r="C522" s="218"/>
      <c r="H522" s="202"/>
      <c r="Q522" s="253"/>
    </row>
    <row r="523" spans="2:17" ht="15.75">
      <c r="B523" s="212"/>
      <c r="H523" s="202"/>
      <c r="Q523" s="253"/>
    </row>
    <row r="524" spans="2:8" ht="15.75">
      <c r="B524" s="12"/>
      <c r="H524" s="228"/>
    </row>
    <row r="525" spans="2:8" ht="15.75">
      <c r="B525" s="212"/>
      <c r="H525" s="228"/>
    </row>
    <row r="526" spans="2:17" ht="15.75">
      <c r="B526" s="212"/>
      <c r="C526" s="218"/>
      <c r="H526" s="202"/>
      <c r="Q526" s="253"/>
    </row>
    <row r="527" spans="2:17" ht="15.75">
      <c r="B527" s="212"/>
      <c r="C527" s="218"/>
      <c r="H527" s="202"/>
      <c r="Q527" s="253"/>
    </row>
    <row r="528" spans="2:8" ht="96" customHeight="1">
      <c r="B528" s="12"/>
      <c r="H528" s="228"/>
    </row>
    <row r="529" spans="2:8" ht="15.75">
      <c r="B529" s="212"/>
      <c r="H529" s="228"/>
    </row>
    <row r="530" spans="2:17" ht="15.75">
      <c r="B530" s="212"/>
      <c r="C530" s="218"/>
      <c r="H530" s="202"/>
      <c r="Q530" s="253"/>
    </row>
    <row r="531" spans="2:17" ht="15.75">
      <c r="B531" s="212"/>
      <c r="C531" s="218"/>
      <c r="H531" s="202"/>
      <c r="Q531" s="253"/>
    </row>
    <row r="532" spans="2:8" ht="15.75">
      <c r="B532" s="12"/>
      <c r="H532" s="228"/>
    </row>
    <row r="533" spans="2:8" ht="15.75">
      <c r="B533" s="212"/>
      <c r="H533" s="228"/>
    </row>
    <row r="534" spans="2:17" ht="15.75">
      <c r="B534" s="212"/>
      <c r="C534" s="218"/>
      <c r="H534" s="202"/>
      <c r="Q534" s="253"/>
    </row>
    <row r="535" spans="2:17" ht="15.75">
      <c r="B535" s="212"/>
      <c r="H535" s="202"/>
      <c r="Q535" s="253"/>
    </row>
    <row r="536" spans="2:8" ht="15.75">
      <c r="B536" s="12"/>
      <c r="H536" s="228"/>
    </row>
    <row r="537" spans="2:8" ht="15.75">
      <c r="B537" s="212"/>
      <c r="H537" s="228"/>
    </row>
    <row r="538" spans="2:17" ht="15.75">
      <c r="B538" s="212"/>
      <c r="C538" s="218"/>
      <c r="H538" s="202"/>
      <c r="Q538" s="253"/>
    </row>
    <row r="539" spans="2:17" ht="15.75">
      <c r="B539" s="212"/>
      <c r="C539" s="218"/>
      <c r="H539" s="202"/>
      <c r="Q539" s="253"/>
    </row>
    <row r="540" spans="2:8" ht="15.75">
      <c r="B540" s="12"/>
      <c r="H540" s="228"/>
    </row>
    <row r="541" spans="2:8" ht="15.75">
      <c r="B541" s="212"/>
      <c r="H541" s="228"/>
    </row>
    <row r="542" spans="2:17" ht="15.75">
      <c r="B542" s="212"/>
      <c r="C542" s="218"/>
      <c r="H542" s="202"/>
      <c r="Q542" s="253"/>
    </row>
    <row r="543" spans="2:17" ht="15.75">
      <c r="B543" s="212"/>
      <c r="C543" s="218"/>
      <c r="H543" s="202"/>
      <c r="Q543" s="253"/>
    </row>
    <row r="544" spans="2:8" ht="15.75">
      <c r="B544" s="12"/>
      <c r="H544" s="228"/>
    </row>
    <row r="545" spans="2:8" ht="15.75">
      <c r="B545" s="212"/>
      <c r="H545" s="228"/>
    </row>
    <row r="546" spans="2:17" ht="15.75">
      <c r="B546" s="212"/>
      <c r="C546" s="218"/>
      <c r="H546" s="202"/>
      <c r="Q546" s="253"/>
    </row>
    <row r="547" spans="2:17" ht="15.75">
      <c r="B547" s="212"/>
      <c r="H547" s="202"/>
      <c r="Q547" s="253"/>
    </row>
    <row r="548" spans="2:8" ht="15.75">
      <c r="B548" s="12"/>
      <c r="H548" s="228"/>
    </row>
    <row r="549" spans="2:8" ht="15.75">
      <c r="B549" s="212"/>
      <c r="H549" s="228"/>
    </row>
    <row r="550" spans="2:17" ht="15.75">
      <c r="B550" s="212"/>
      <c r="C550" s="218"/>
      <c r="H550" s="202"/>
      <c r="Q550" s="253"/>
    </row>
    <row r="551" spans="2:17" ht="15.75">
      <c r="B551" s="212"/>
      <c r="C551" s="218"/>
      <c r="H551" s="202"/>
      <c r="Q551" s="253"/>
    </row>
    <row r="552" spans="2:8" ht="15.75">
      <c r="B552" s="12"/>
      <c r="H552" s="228"/>
    </row>
    <row r="553" spans="2:8" ht="15.75">
      <c r="B553" s="212"/>
      <c r="H553" s="228"/>
    </row>
    <row r="554" spans="2:17" ht="15.75">
      <c r="B554" s="212"/>
      <c r="C554" s="218"/>
      <c r="H554" s="202"/>
      <c r="Q554" s="253"/>
    </row>
    <row r="555" spans="2:17" ht="15.75">
      <c r="B555" s="212"/>
      <c r="H555" s="202"/>
      <c r="Q555" s="253"/>
    </row>
    <row r="556" spans="2:8" ht="15.75">
      <c r="B556" s="12"/>
      <c r="H556" s="228"/>
    </row>
    <row r="557" spans="2:8" ht="15.75">
      <c r="B557" s="212"/>
      <c r="H557" s="228"/>
    </row>
    <row r="558" spans="2:17" ht="15.75">
      <c r="B558" s="212"/>
      <c r="C558" s="218"/>
      <c r="H558" s="202"/>
      <c r="Q558" s="253"/>
    </row>
    <row r="559" spans="2:17" ht="15.75">
      <c r="B559" s="212"/>
      <c r="C559" s="218"/>
      <c r="H559" s="202"/>
      <c r="Q559" s="253"/>
    </row>
    <row r="560" spans="2:8" ht="15.75">
      <c r="B560" s="12"/>
      <c r="H560" s="228"/>
    </row>
    <row r="561" spans="2:8" ht="15.75">
      <c r="B561" s="212"/>
      <c r="H561" s="228"/>
    </row>
    <row r="562" spans="2:17" ht="15.75">
      <c r="B562" s="212"/>
      <c r="C562" s="218"/>
      <c r="H562" s="202"/>
      <c r="Q562" s="253"/>
    </row>
    <row r="563" spans="2:17" ht="15.75">
      <c r="B563" s="212"/>
      <c r="H563" s="202"/>
      <c r="Q563" s="253"/>
    </row>
    <row r="564" spans="2:8" ht="15.75">
      <c r="B564" s="12"/>
      <c r="H564" s="228"/>
    </row>
    <row r="565" spans="2:8" ht="15.75">
      <c r="B565" s="212"/>
      <c r="H565" s="228"/>
    </row>
    <row r="566" spans="2:17" ht="15.75">
      <c r="B566" s="212"/>
      <c r="C566" s="218"/>
      <c r="H566" s="202"/>
      <c r="Q566" s="253"/>
    </row>
    <row r="567" spans="2:17" ht="15.75">
      <c r="B567" s="212"/>
      <c r="C567" s="218"/>
      <c r="H567" s="202"/>
      <c r="Q567" s="253"/>
    </row>
    <row r="568" spans="2:8" ht="15.75">
      <c r="B568" s="12"/>
      <c r="H568" s="228"/>
    </row>
    <row r="569" spans="2:8" ht="15.75">
      <c r="B569" s="212"/>
      <c r="H569" s="228"/>
    </row>
    <row r="570" spans="2:17" ht="15.75">
      <c r="B570" s="212"/>
      <c r="C570" s="218"/>
      <c r="H570" s="202"/>
      <c r="Q570" s="253"/>
    </row>
    <row r="571" spans="2:17" ht="15.75">
      <c r="B571" s="212"/>
      <c r="H571" s="202"/>
      <c r="Q571" s="253"/>
    </row>
    <row r="572" spans="2:8" ht="15.75">
      <c r="B572" s="12"/>
      <c r="H572" s="228"/>
    </row>
    <row r="573" spans="2:8" ht="15.75">
      <c r="B573" s="212"/>
      <c r="H573" s="228"/>
    </row>
    <row r="574" spans="2:17" ht="15.75">
      <c r="B574" s="212"/>
      <c r="C574" s="218"/>
      <c r="H574" s="202"/>
      <c r="Q574" s="253"/>
    </row>
    <row r="575" spans="2:17" ht="15.75">
      <c r="B575" s="212"/>
      <c r="C575" s="218"/>
      <c r="H575" s="202"/>
      <c r="Q575" s="253"/>
    </row>
    <row r="576" spans="2:8" ht="15.75">
      <c r="B576" s="12"/>
      <c r="H576" s="228"/>
    </row>
    <row r="577" spans="2:8" ht="15.75">
      <c r="B577" s="212"/>
      <c r="H577" s="228"/>
    </row>
    <row r="578" spans="2:17" ht="15.75">
      <c r="B578" s="212"/>
      <c r="C578" s="218"/>
      <c r="H578" s="202"/>
      <c r="Q578" s="253"/>
    </row>
    <row r="579" spans="2:17" ht="15.75">
      <c r="B579" s="212"/>
      <c r="C579" s="218"/>
      <c r="H579" s="202"/>
      <c r="Q579" s="253"/>
    </row>
    <row r="580" spans="2:8" ht="15.75">
      <c r="B580" s="12"/>
      <c r="H580" s="228"/>
    </row>
    <row r="581" spans="2:8" ht="15.75">
      <c r="B581" s="212"/>
      <c r="H581" s="228"/>
    </row>
    <row r="582" spans="2:17" ht="15.75">
      <c r="B582" s="212"/>
      <c r="C582" s="218"/>
      <c r="H582" s="202"/>
      <c r="Q582" s="253"/>
    </row>
    <row r="583" spans="2:17" ht="15.75">
      <c r="B583" s="212"/>
      <c r="C583" s="218"/>
      <c r="H583" s="202"/>
      <c r="Q583" s="253"/>
    </row>
    <row r="584" spans="2:8" ht="15.75">
      <c r="B584" s="12"/>
      <c r="H584" s="228"/>
    </row>
    <row r="585" spans="2:8" ht="15.75">
      <c r="B585" s="212"/>
      <c r="H585" s="228"/>
    </row>
    <row r="586" spans="2:17" ht="15.75">
      <c r="B586" s="212"/>
      <c r="C586" s="218"/>
      <c r="H586" s="202"/>
      <c r="Q586" s="253"/>
    </row>
    <row r="587" spans="2:17" ht="15.75">
      <c r="B587" s="212"/>
      <c r="C587" s="218"/>
      <c r="H587" s="202"/>
      <c r="Q587" s="253"/>
    </row>
    <row r="588" spans="2:8" ht="15.75">
      <c r="B588" s="12"/>
      <c r="H588" s="228"/>
    </row>
    <row r="589" spans="2:8" ht="15.75">
      <c r="B589" s="212"/>
      <c r="H589" s="228"/>
    </row>
    <row r="590" spans="2:17" ht="15.75">
      <c r="B590" s="212"/>
      <c r="C590" s="218"/>
      <c r="H590" s="202"/>
      <c r="Q590" s="253"/>
    </row>
    <row r="591" spans="2:8" ht="15.75">
      <c r="B591" s="212"/>
      <c r="C591" s="218"/>
      <c r="H591" s="202"/>
    </row>
    <row r="592" spans="1:17" ht="15.75">
      <c r="A592" s="8"/>
      <c r="B592" s="12"/>
      <c r="C592" s="88"/>
      <c r="D592" s="5"/>
      <c r="F592" s="5"/>
      <c r="G592" s="117"/>
      <c r="H592" s="18"/>
      <c r="Q592" s="112"/>
    </row>
    <row r="593" spans="1:17" ht="15.75">
      <c r="A593" s="8"/>
      <c r="B593" s="12"/>
      <c r="C593" s="5"/>
      <c r="D593" s="5"/>
      <c r="F593" s="5"/>
      <c r="G593" s="117"/>
      <c r="H593" s="5"/>
      <c r="Q593" s="112"/>
    </row>
    <row r="594" spans="1:17" ht="15.75">
      <c r="A594" s="8"/>
      <c r="B594" s="12"/>
      <c r="C594" s="6"/>
      <c r="D594" s="5"/>
      <c r="F594" s="5"/>
      <c r="G594" s="112"/>
      <c r="H594" s="5"/>
      <c r="Q594" s="112"/>
    </row>
    <row r="595" spans="2:8" ht="15.75">
      <c r="B595" s="212"/>
      <c r="H595" s="202"/>
    </row>
    <row r="596" spans="2:8" ht="81" customHeight="1">
      <c r="B596" s="244"/>
      <c r="H596" s="228"/>
    </row>
    <row r="597" spans="2:8" ht="15.75">
      <c r="B597" s="244"/>
      <c r="H597" s="228"/>
    </row>
    <row r="598" spans="2:11" ht="15.75">
      <c r="B598" s="212"/>
      <c r="C598" s="218"/>
      <c r="H598" s="202"/>
      <c r="K598" s="245"/>
    </row>
    <row r="599" spans="2:15" ht="15.75">
      <c r="B599" s="212"/>
      <c r="H599" s="228"/>
      <c r="I599" s="183"/>
      <c r="J599" s="183"/>
      <c r="M599" s="183"/>
      <c r="N599" s="183"/>
      <c r="O599" s="183"/>
    </row>
    <row r="600" spans="2:15" ht="15.75">
      <c r="B600" s="212"/>
      <c r="H600" s="228"/>
      <c r="I600" s="183"/>
      <c r="J600" s="183"/>
      <c r="M600" s="183"/>
      <c r="N600" s="183"/>
      <c r="O600" s="183"/>
    </row>
    <row r="601" spans="2:15" ht="15.75">
      <c r="B601" s="212"/>
      <c r="H601" s="228"/>
      <c r="I601" s="183"/>
      <c r="J601" s="183"/>
      <c r="M601" s="183"/>
      <c r="N601" s="183"/>
      <c r="O601" s="183"/>
    </row>
    <row r="602" spans="2:15" ht="15.75">
      <c r="B602" s="212"/>
      <c r="C602" s="218"/>
      <c r="H602" s="202"/>
      <c r="I602" s="183"/>
      <c r="J602" s="183"/>
      <c r="M602" s="183"/>
      <c r="N602" s="183"/>
      <c r="O602" s="183"/>
    </row>
    <row r="603" spans="2:15" ht="15.75">
      <c r="B603" s="212"/>
      <c r="C603" s="218"/>
      <c r="H603" s="202"/>
      <c r="I603" s="183"/>
      <c r="J603" s="183"/>
      <c r="M603" s="183"/>
      <c r="N603" s="183"/>
      <c r="O603" s="183"/>
    </row>
    <row r="604" spans="2:15" ht="15.75">
      <c r="B604" s="212"/>
      <c r="H604" s="228"/>
      <c r="I604" s="183"/>
      <c r="J604" s="183"/>
      <c r="M604" s="183"/>
      <c r="N604" s="183"/>
      <c r="O604" s="183"/>
    </row>
    <row r="605" spans="2:15" ht="15.75">
      <c r="B605" s="212"/>
      <c r="H605" s="228"/>
      <c r="I605" s="183"/>
      <c r="J605" s="183"/>
      <c r="M605" s="183"/>
      <c r="N605" s="183"/>
      <c r="O605" s="183"/>
    </row>
    <row r="606" spans="2:15" ht="15.75">
      <c r="B606" s="212"/>
      <c r="C606" s="218"/>
      <c r="H606" s="202"/>
      <c r="I606" s="183"/>
      <c r="J606" s="183"/>
      <c r="M606" s="183"/>
      <c r="N606" s="183"/>
      <c r="O606" s="183"/>
    </row>
    <row r="607" spans="2:15" ht="15.75">
      <c r="B607" s="212"/>
      <c r="H607" s="202"/>
      <c r="I607" s="183"/>
      <c r="J607" s="183"/>
      <c r="M607" s="183"/>
      <c r="N607" s="183"/>
      <c r="O607" s="183"/>
    </row>
    <row r="608" spans="1:17" s="7" customFormat="1" ht="15.75">
      <c r="A608" s="8"/>
      <c r="B608" s="12"/>
      <c r="C608" s="5"/>
      <c r="D608" s="5"/>
      <c r="E608" s="203"/>
      <c r="F608" s="5"/>
      <c r="G608" s="129"/>
      <c r="H608" s="18"/>
      <c r="Q608" s="112"/>
    </row>
    <row r="609" spans="1:17" s="7" customFormat="1" ht="15.75">
      <c r="A609" s="8"/>
      <c r="B609" s="12"/>
      <c r="C609" s="5"/>
      <c r="D609" s="5"/>
      <c r="E609" s="203"/>
      <c r="F609" s="5"/>
      <c r="G609" s="129"/>
      <c r="H609" s="18"/>
      <c r="Q609" s="112"/>
    </row>
    <row r="610" spans="1:17" s="7" customFormat="1" ht="15.75">
      <c r="A610" s="8"/>
      <c r="B610" s="12"/>
      <c r="C610" s="6"/>
      <c r="D610" s="5"/>
      <c r="E610" s="203"/>
      <c r="F610" s="5"/>
      <c r="G610" s="129"/>
      <c r="H610" s="5"/>
      <c r="Q610" s="112"/>
    </row>
    <row r="611" spans="1:17" s="7" customFormat="1" ht="15.75">
      <c r="A611" s="8"/>
      <c r="B611" s="12"/>
      <c r="C611" s="6"/>
      <c r="D611" s="5"/>
      <c r="E611" s="203"/>
      <c r="F611" s="5"/>
      <c r="G611" s="129"/>
      <c r="H611" s="5"/>
      <c r="Q611" s="112"/>
    </row>
    <row r="612" spans="1:17" s="7" customFormat="1" ht="15.75">
      <c r="A612" s="8"/>
      <c r="B612" s="12"/>
      <c r="C612" s="5"/>
      <c r="D612" s="5"/>
      <c r="E612" s="203"/>
      <c r="F612" s="5"/>
      <c r="G612" s="129"/>
      <c r="H612" s="18"/>
      <c r="Q612" s="112"/>
    </row>
    <row r="613" spans="1:17" s="7" customFormat="1" ht="15.75">
      <c r="A613" s="8"/>
      <c r="B613" s="12"/>
      <c r="C613" s="5"/>
      <c r="D613" s="5"/>
      <c r="E613" s="203"/>
      <c r="F613" s="5"/>
      <c r="G613" s="129"/>
      <c r="H613" s="18"/>
      <c r="Q613" s="112"/>
    </row>
    <row r="614" spans="1:17" s="7" customFormat="1" ht="15.75">
      <c r="A614" s="8"/>
      <c r="B614" s="12"/>
      <c r="C614" s="94"/>
      <c r="D614" s="5"/>
      <c r="E614" s="203"/>
      <c r="F614" s="5"/>
      <c r="G614" s="129"/>
      <c r="H614" s="5"/>
      <c r="Q614" s="112"/>
    </row>
    <row r="615" spans="1:17" s="7" customFormat="1" ht="15.75">
      <c r="A615" s="8"/>
      <c r="B615" s="12"/>
      <c r="C615" s="6"/>
      <c r="D615" s="5"/>
      <c r="E615" s="203"/>
      <c r="F615" s="5"/>
      <c r="G615" s="129"/>
      <c r="H615" s="5"/>
      <c r="Q615" s="112"/>
    </row>
    <row r="616" spans="1:17" s="7" customFormat="1" ht="15.75">
      <c r="A616" s="8"/>
      <c r="B616" s="12"/>
      <c r="C616" s="5"/>
      <c r="D616" s="5"/>
      <c r="E616" s="203"/>
      <c r="F616" s="5"/>
      <c r="G616" s="129"/>
      <c r="H616" s="18"/>
      <c r="Q616" s="112"/>
    </row>
    <row r="617" spans="1:17" s="7" customFormat="1" ht="15.75">
      <c r="A617" s="8"/>
      <c r="B617" s="12"/>
      <c r="C617" s="5"/>
      <c r="D617" s="5"/>
      <c r="E617" s="203"/>
      <c r="F617" s="5"/>
      <c r="G617" s="129"/>
      <c r="H617" s="18"/>
      <c r="Q617" s="112"/>
    </row>
    <row r="618" spans="1:17" s="7" customFormat="1" ht="15.75">
      <c r="A618" s="8"/>
      <c r="B618" s="12"/>
      <c r="C618" s="6"/>
      <c r="D618" s="5"/>
      <c r="E618" s="203"/>
      <c r="F618" s="5"/>
      <c r="G618" s="129"/>
      <c r="H618" s="5"/>
      <c r="Q618" s="112"/>
    </row>
    <row r="619" spans="1:17" s="7" customFormat="1" ht="15.75">
      <c r="A619" s="8"/>
      <c r="B619" s="12"/>
      <c r="C619" s="6"/>
      <c r="D619" s="5"/>
      <c r="E619" s="203"/>
      <c r="F619" s="5"/>
      <c r="G619" s="129"/>
      <c r="H619" s="5"/>
      <c r="Q619" s="112"/>
    </row>
    <row r="620" spans="1:17" s="7" customFormat="1" ht="80.25" customHeight="1">
      <c r="A620" s="8"/>
      <c r="B620" s="12"/>
      <c r="C620" s="5"/>
      <c r="D620" s="5"/>
      <c r="E620" s="203"/>
      <c r="F620" s="5"/>
      <c r="G620" s="129"/>
      <c r="H620" s="18"/>
      <c r="Q620" s="112"/>
    </row>
    <row r="621" spans="1:17" s="7" customFormat="1" ht="15.75">
      <c r="A621" s="8"/>
      <c r="B621" s="12"/>
      <c r="C621" s="5"/>
      <c r="D621" s="5"/>
      <c r="E621" s="203"/>
      <c r="F621" s="5"/>
      <c r="G621" s="129"/>
      <c r="H621" s="18"/>
      <c r="Q621" s="112"/>
    </row>
    <row r="622" spans="1:17" s="7" customFormat="1" ht="15.75">
      <c r="A622" s="8"/>
      <c r="B622" s="12"/>
      <c r="C622" s="6"/>
      <c r="D622" s="5"/>
      <c r="E622" s="203"/>
      <c r="F622" s="5"/>
      <c r="G622" s="129"/>
      <c r="H622" s="5"/>
      <c r="Q622" s="112"/>
    </row>
    <row r="623" spans="1:17" s="7" customFormat="1" ht="15.75">
      <c r="A623" s="8"/>
      <c r="B623" s="12"/>
      <c r="C623" s="5"/>
      <c r="D623" s="5"/>
      <c r="E623" s="203"/>
      <c r="F623" s="5"/>
      <c r="G623" s="129"/>
      <c r="H623" s="5"/>
      <c r="Q623" s="112"/>
    </row>
    <row r="624" spans="1:17" s="7" customFormat="1" ht="81" customHeight="1">
      <c r="A624" s="8"/>
      <c r="B624" s="12"/>
      <c r="C624" s="5"/>
      <c r="D624" s="5"/>
      <c r="E624" s="203"/>
      <c r="F624" s="5"/>
      <c r="G624" s="129"/>
      <c r="H624" s="18"/>
      <c r="Q624" s="112"/>
    </row>
    <row r="625" spans="1:17" s="7" customFormat="1" ht="15.75">
      <c r="A625" s="8"/>
      <c r="B625" s="12"/>
      <c r="C625" s="5"/>
      <c r="D625" s="5"/>
      <c r="E625" s="203"/>
      <c r="F625" s="5"/>
      <c r="G625" s="129"/>
      <c r="H625" s="18"/>
      <c r="Q625" s="112"/>
    </row>
    <row r="626" spans="1:17" s="7" customFormat="1" ht="15.75">
      <c r="A626" s="8"/>
      <c r="B626" s="12"/>
      <c r="C626" s="6"/>
      <c r="D626" s="5"/>
      <c r="E626" s="203"/>
      <c r="F626" s="5"/>
      <c r="G626" s="129"/>
      <c r="H626" s="5"/>
      <c r="Q626" s="112"/>
    </row>
    <row r="627" spans="1:17" s="7" customFormat="1" ht="15.75">
      <c r="A627" s="8"/>
      <c r="B627" s="12"/>
      <c r="C627" s="6"/>
      <c r="D627" s="5"/>
      <c r="E627" s="203"/>
      <c r="F627" s="5"/>
      <c r="G627" s="129"/>
      <c r="H627" s="5"/>
      <c r="Q627" s="112"/>
    </row>
    <row r="628" spans="1:17" s="7" customFormat="1" ht="15.75">
      <c r="A628" s="8"/>
      <c r="B628" s="12"/>
      <c r="C628" s="5"/>
      <c r="D628" s="5"/>
      <c r="E628" s="203"/>
      <c r="F628" s="5"/>
      <c r="G628" s="129"/>
      <c r="H628" s="18"/>
      <c r="Q628" s="112"/>
    </row>
    <row r="629" spans="1:17" s="7" customFormat="1" ht="15.75">
      <c r="A629" s="8"/>
      <c r="B629" s="12"/>
      <c r="C629" s="5"/>
      <c r="D629" s="5"/>
      <c r="E629" s="203"/>
      <c r="F629" s="5"/>
      <c r="G629" s="129"/>
      <c r="H629" s="18"/>
      <c r="Q629" s="112"/>
    </row>
    <row r="630" spans="1:17" s="7" customFormat="1" ht="15.75">
      <c r="A630" s="8"/>
      <c r="B630" s="12"/>
      <c r="C630" s="6"/>
      <c r="D630" s="5"/>
      <c r="E630" s="203"/>
      <c r="F630" s="5"/>
      <c r="G630" s="129"/>
      <c r="H630" s="5"/>
      <c r="K630" s="95"/>
      <c r="Q630" s="112"/>
    </row>
    <row r="631" spans="1:17" s="7" customFormat="1" ht="15.75">
      <c r="A631" s="8"/>
      <c r="B631" s="12"/>
      <c r="C631" s="6"/>
      <c r="D631" s="5"/>
      <c r="E631" s="203"/>
      <c r="F631" s="5"/>
      <c r="G631" s="129"/>
      <c r="H631" s="5"/>
      <c r="K631" s="95"/>
      <c r="Q631" s="112"/>
    </row>
    <row r="632" spans="1:17" s="7" customFormat="1" ht="15.75">
      <c r="A632" s="8"/>
      <c r="B632" s="12"/>
      <c r="C632" s="5"/>
      <c r="D632" s="5"/>
      <c r="E632" s="203"/>
      <c r="F632" s="5"/>
      <c r="G632" s="129"/>
      <c r="H632" s="18"/>
      <c r="J632" s="12"/>
      <c r="Q632" s="112"/>
    </row>
    <row r="633" spans="1:17" s="7" customFormat="1" ht="15.75">
      <c r="A633" s="8"/>
      <c r="B633" s="12"/>
      <c r="C633" s="5"/>
      <c r="D633" s="5"/>
      <c r="E633" s="203"/>
      <c r="F633" s="5"/>
      <c r="G633" s="129"/>
      <c r="H633" s="18"/>
      <c r="Q633" s="112"/>
    </row>
    <row r="634" spans="1:17" s="7" customFormat="1" ht="15.75">
      <c r="A634" s="8"/>
      <c r="B634" s="12"/>
      <c r="C634" s="6"/>
      <c r="D634" s="5"/>
      <c r="E634" s="203"/>
      <c r="F634" s="5"/>
      <c r="G634" s="129"/>
      <c r="H634" s="5"/>
      <c r="K634" s="95"/>
      <c r="Q634" s="112"/>
    </row>
    <row r="635" spans="1:17" s="7" customFormat="1" ht="15.75">
      <c r="A635" s="8"/>
      <c r="B635" s="12"/>
      <c r="C635" s="6"/>
      <c r="D635" s="5"/>
      <c r="E635" s="203"/>
      <c r="F635" s="5"/>
      <c r="G635" s="129"/>
      <c r="H635" s="5"/>
      <c r="K635" s="95"/>
      <c r="Q635" s="112"/>
    </row>
    <row r="636" spans="1:17" s="7" customFormat="1" ht="15.75">
      <c r="A636" s="8"/>
      <c r="B636" s="12"/>
      <c r="C636" s="5"/>
      <c r="D636" s="5"/>
      <c r="E636" s="203"/>
      <c r="F636" s="5"/>
      <c r="G636" s="129"/>
      <c r="H636" s="18"/>
      <c r="J636" s="12"/>
      <c r="Q636" s="112"/>
    </row>
    <row r="637" spans="1:17" s="7" customFormat="1" ht="15.75">
      <c r="A637" s="8"/>
      <c r="B637" s="12"/>
      <c r="C637" s="5"/>
      <c r="D637" s="5"/>
      <c r="E637" s="203"/>
      <c r="F637" s="5"/>
      <c r="G637" s="129"/>
      <c r="H637" s="18"/>
      <c r="Q637" s="112"/>
    </row>
    <row r="638" spans="1:17" s="7" customFormat="1" ht="15.75">
      <c r="A638" s="8"/>
      <c r="B638" s="12"/>
      <c r="C638" s="6"/>
      <c r="D638" s="5"/>
      <c r="E638" s="203"/>
      <c r="F638" s="5"/>
      <c r="G638" s="129"/>
      <c r="H638" s="5"/>
      <c r="K638" s="95"/>
      <c r="Q638" s="112"/>
    </row>
    <row r="639" spans="1:17" s="7" customFormat="1" ht="15.75">
      <c r="A639" s="8"/>
      <c r="B639" s="12"/>
      <c r="C639" s="6"/>
      <c r="D639" s="5"/>
      <c r="E639" s="203"/>
      <c r="F639" s="5"/>
      <c r="G639" s="129"/>
      <c r="H639" s="5"/>
      <c r="K639" s="95"/>
      <c r="Q639" s="112"/>
    </row>
    <row r="640" spans="1:17" s="7" customFormat="1" ht="96.75" customHeight="1">
      <c r="A640" s="8"/>
      <c r="B640" s="12"/>
      <c r="C640" s="5"/>
      <c r="D640" s="5"/>
      <c r="E640" s="203"/>
      <c r="F640" s="5"/>
      <c r="G640" s="129"/>
      <c r="H640" s="18"/>
      <c r="Q640" s="112"/>
    </row>
    <row r="641" spans="1:17" s="7" customFormat="1" ht="15.75">
      <c r="A641" s="8"/>
      <c r="B641" s="12"/>
      <c r="C641" s="5"/>
      <c r="D641" s="5"/>
      <c r="E641" s="203"/>
      <c r="F641" s="5"/>
      <c r="G641" s="129"/>
      <c r="H641" s="18"/>
      <c r="Q641" s="112"/>
    </row>
    <row r="642" spans="1:17" s="7" customFormat="1" ht="15.75">
      <c r="A642" s="8"/>
      <c r="B642" s="12"/>
      <c r="C642" s="6"/>
      <c r="D642" s="5"/>
      <c r="E642" s="203"/>
      <c r="F642" s="5"/>
      <c r="G642" s="129"/>
      <c r="H642" s="5"/>
      <c r="K642" s="95"/>
      <c r="Q642" s="112"/>
    </row>
    <row r="643" spans="1:17" s="7" customFormat="1" ht="15.75">
      <c r="A643" s="8"/>
      <c r="B643" s="12"/>
      <c r="C643" s="5"/>
      <c r="D643" s="5"/>
      <c r="E643" s="203"/>
      <c r="F643" s="5"/>
      <c r="G643" s="129"/>
      <c r="H643" s="5"/>
      <c r="K643" s="95"/>
      <c r="Q643" s="112"/>
    </row>
    <row r="644" spans="1:17" s="7" customFormat="1" ht="105" customHeight="1">
      <c r="A644" s="8"/>
      <c r="B644" s="12"/>
      <c r="C644" s="5"/>
      <c r="D644" s="5"/>
      <c r="E644" s="203"/>
      <c r="F644" s="5"/>
      <c r="G644" s="129"/>
      <c r="H644" s="18"/>
      <c r="Q644" s="112"/>
    </row>
    <row r="645" spans="1:17" s="7" customFormat="1" ht="15.75">
      <c r="A645" s="8"/>
      <c r="B645" s="12"/>
      <c r="C645" s="5"/>
      <c r="D645" s="5"/>
      <c r="E645" s="203"/>
      <c r="F645" s="5"/>
      <c r="G645" s="129"/>
      <c r="H645" s="18"/>
      <c r="Q645" s="112"/>
    </row>
    <row r="646" spans="1:17" s="7" customFormat="1" ht="15.75">
      <c r="A646" s="8"/>
      <c r="B646" s="12"/>
      <c r="C646" s="6"/>
      <c r="D646" s="5"/>
      <c r="E646" s="203"/>
      <c r="F646" s="5"/>
      <c r="G646" s="129"/>
      <c r="H646" s="5"/>
      <c r="K646" s="95"/>
      <c r="Q646" s="112"/>
    </row>
    <row r="647" spans="2:15" ht="15.75">
      <c r="B647" s="212"/>
      <c r="H647" s="228"/>
      <c r="I647" s="183"/>
      <c r="J647" s="183"/>
      <c r="M647" s="183"/>
      <c r="N647" s="183"/>
      <c r="O647" s="183"/>
    </row>
    <row r="648" spans="1:17" s="7" customFormat="1" ht="15.75">
      <c r="A648" s="8"/>
      <c r="B648" s="12"/>
      <c r="C648" s="5"/>
      <c r="D648" s="5"/>
      <c r="E648" s="203"/>
      <c r="F648" s="5"/>
      <c r="G648" s="129"/>
      <c r="H648" s="18"/>
      <c r="Q648" s="112"/>
    </row>
    <row r="649" spans="1:17" s="7" customFormat="1" ht="15.75">
      <c r="A649" s="8"/>
      <c r="B649" s="12"/>
      <c r="C649" s="5"/>
      <c r="D649" s="5"/>
      <c r="E649" s="203"/>
      <c r="F649" s="5"/>
      <c r="G649" s="129"/>
      <c r="H649" s="18"/>
      <c r="Q649" s="112"/>
    </row>
    <row r="650" spans="1:17" s="7" customFormat="1" ht="15.75">
      <c r="A650" s="8"/>
      <c r="B650" s="12"/>
      <c r="C650" s="94"/>
      <c r="D650" s="5"/>
      <c r="E650" s="203"/>
      <c r="F650" s="5"/>
      <c r="G650" s="129"/>
      <c r="H650" s="5"/>
      <c r="Q650" s="112"/>
    </row>
    <row r="651" spans="1:17" s="7" customFormat="1" ht="15.75">
      <c r="A651" s="8"/>
      <c r="B651" s="12"/>
      <c r="C651" s="94"/>
      <c r="D651" s="5"/>
      <c r="E651" s="203"/>
      <c r="F651" s="5"/>
      <c r="G651" s="129"/>
      <c r="H651" s="5"/>
      <c r="Q651" s="112"/>
    </row>
    <row r="652" spans="1:17" s="7" customFormat="1" ht="15.75">
      <c r="A652" s="8"/>
      <c r="B652" s="12"/>
      <c r="C652" s="5"/>
      <c r="D652" s="5"/>
      <c r="E652" s="203"/>
      <c r="F652" s="5"/>
      <c r="G652" s="129"/>
      <c r="H652" s="18"/>
      <c r="Q652" s="112"/>
    </row>
    <row r="653" spans="1:17" s="7" customFormat="1" ht="15.75">
      <c r="A653" s="8"/>
      <c r="B653" s="12"/>
      <c r="C653" s="5"/>
      <c r="D653" s="5"/>
      <c r="E653" s="203"/>
      <c r="F653" s="5"/>
      <c r="G653" s="129"/>
      <c r="H653" s="18"/>
      <c r="Q653" s="112"/>
    </row>
    <row r="654" spans="1:17" s="7" customFormat="1" ht="15.75">
      <c r="A654" s="8"/>
      <c r="B654" s="12"/>
      <c r="C654" s="94"/>
      <c r="D654" s="5"/>
      <c r="E654" s="203"/>
      <c r="F654" s="5"/>
      <c r="G654" s="129"/>
      <c r="H654" s="5"/>
      <c r="Q654" s="112"/>
    </row>
    <row r="655" spans="1:17" s="7" customFormat="1" ht="15.75">
      <c r="A655" s="8"/>
      <c r="B655" s="12"/>
      <c r="C655" s="88"/>
      <c r="D655" s="5"/>
      <c r="E655" s="203"/>
      <c r="F655" s="5"/>
      <c r="G655" s="129"/>
      <c r="H655" s="5"/>
      <c r="Q655" s="112"/>
    </row>
    <row r="656" spans="1:17" s="7" customFormat="1" ht="92.25" customHeight="1">
      <c r="A656" s="8"/>
      <c r="B656" s="12"/>
      <c r="C656" s="5"/>
      <c r="D656" s="5"/>
      <c r="E656" s="203"/>
      <c r="F656" s="5"/>
      <c r="G656" s="129"/>
      <c r="H656" s="18"/>
      <c r="Q656" s="112"/>
    </row>
    <row r="657" spans="1:17" s="7" customFormat="1" ht="15.75">
      <c r="A657" s="8"/>
      <c r="B657" s="12"/>
      <c r="C657" s="5"/>
      <c r="D657" s="5"/>
      <c r="E657" s="203"/>
      <c r="F657" s="5"/>
      <c r="G657" s="129"/>
      <c r="H657" s="18"/>
      <c r="Q657" s="112"/>
    </row>
    <row r="658" spans="1:17" s="7" customFormat="1" ht="15.75">
      <c r="A658" s="8"/>
      <c r="B658" s="12"/>
      <c r="C658" s="94"/>
      <c r="D658" s="5"/>
      <c r="E658" s="203"/>
      <c r="F658" s="5"/>
      <c r="G658" s="129"/>
      <c r="H658" s="5"/>
      <c r="Q658" s="112"/>
    </row>
    <row r="659" spans="1:17" s="7" customFormat="1" ht="15.75">
      <c r="A659" s="8"/>
      <c r="B659" s="12"/>
      <c r="C659" s="94"/>
      <c r="D659" s="5"/>
      <c r="E659" s="203"/>
      <c r="F659" s="5"/>
      <c r="G659" s="129"/>
      <c r="H659" s="5"/>
      <c r="Q659" s="112"/>
    </row>
    <row r="660" spans="1:17" s="7" customFormat="1" ht="15.75">
      <c r="A660" s="8"/>
      <c r="B660" s="12"/>
      <c r="C660" s="5"/>
      <c r="D660" s="5"/>
      <c r="E660" s="203"/>
      <c r="F660" s="5"/>
      <c r="G660" s="129"/>
      <c r="H660" s="18"/>
      <c r="Q660" s="112"/>
    </row>
    <row r="661" spans="1:17" s="7" customFormat="1" ht="15.75">
      <c r="A661" s="8"/>
      <c r="B661" s="12"/>
      <c r="C661" s="5"/>
      <c r="D661" s="5"/>
      <c r="E661" s="203"/>
      <c r="F661" s="5"/>
      <c r="G661" s="129"/>
      <c r="H661" s="18"/>
      <c r="Q661" s="112"/>
    </row>
    <row r="662" spans="1:17" s="7" customFormat="1" ht="15.75">
      <c r="A662" s="8"/>
      <c r="B662" s="12"/>
      <c r="C662" s="94"/>
      <c r="D662" s="5"/>
      <c r="E662" s="203"/>
      <c r="F662" s="5"/>
      <c r="G662" s="129"/>
      <c r="H662" s="5"/>
      <c r="Q662" s="112"/>
    </row>
    <row r="663" spans="1:17" s="7" customFormat="1" ht="15.75">
      <c r="A663" s="8"/>
      <c r="B663" s="12"/>
      <c r="C663" s="94"/>
      <c r="D663" s="5"/>
      <c r="E663" s="203"/>
      <c r="F663" s="5"/>
      <c r="G663" s="129"/>
      <c r="H663" s="5"/>
      <c r="Q663" s="112"/>
    </row>
    <row r="664" spans="1:17" s="7" customFormat="1" ht="15.75">
      <c r="A664" s="8"/>
      <c r="B664" s="12"/>
      <c r="C664" s="5"/>
      <c r="D664" s="5"/>
      <c r="E664" s="203"/>
      <c r="F664" s="5"/>
      <c r="G664" s="129"/>
      <c r="H664" s="18"/>
      <c r="Q664" s="112"/>
    </row>
    <row r="665" spans="1:17" s="7" customFormat="1" ht="15.75">
      <c r="A665" s="8"/>
      <c r="B665" s="12"/>
      <c r="C665" s="5"/>
      <c r="D665" s="5"/>
      <c r="E665" s="203"/>
      <c r="F665" s="5"/>
      <c r="G665" s="129"/>
      <c r="H665" s="18"/>
      <c r="Q665" s="112"/>
    </row>
    <row r="666" spans="1:17" s="7" customFormat="1" ht="15.75">
      <c r="A666" s="8"/>
      <c r="B666" s="12"/>
      <c r="C666" s="94"/>
      <c r="D666" s="5"/>
      <c r="E666" s="203"/>
      <c r="F666" s="5"/>
      <c r="G666" s="129"/>
      <c r="H666" s="5"/>
      <c r="Q666" s="117"/>
    </row>
    <row r="667" spans="1:17" s="7" customFormat="1" ht="15.75">
      <c r="A667" s="8"/>
      <c r="B667" s="12"/>
      <c r="C667" s="94"/>
      <c r="D667" s="5"/>
      <c r="E667" s="203"/>
      <c r="F667" s="5"/>
      <c r="G667" s="129"/>
      <c r="H667" s="5"/>
      <c r="Q667" s="117"/>
    </row>
    <row r="668" spans="1:17" s="7" customFormat="1" ht="15.75">
      <c r="A668" s="8"/>
      <c r="B668" s="12"/>
      <c r="C668" s="5"/>
      <c r="D668" s="5"/>
      <c r="E668" s="203"/>
      <c r="F668" s="5"/>
      <c r="G668" s="129"/>
      <c r="H668" s="18"/>
      <c r="Q668" s="112"/>
    </row>
    <row r="669" spans="1:17" s="7" customFormat="1" ht="15.75">
      <c r="A669" s="8"/>
      <c r="B669" s="12"/>
      <c r="C669" s="5"/>
      <c r="D669" s="5"/>
      <c r="E669" s="203"/>
      <c r="F669" s="5"/>
      <c r="G669" s="129"/>
      <c r="H669" s="18"/>
      <c r="Q669" s="112"/>
    </row>
    <row r="670" spans="1:17" s="7" customFormat="1" ht="15.75">
      <c r="A670" s="8"/>
      <c r="B670" s="12"/>
      <c r="C670" s="94"/>
      <c r="D670" s="5"/>
      <c r="E670" s="203"/>
      <c r="F670" s="5"/>
      <c r="G670" s="129"/>
      <c r="H670" s="5"/>
      <c r="Q670" s="112"/>
    </row>
    <row r="671" spans="2:15" ht="15.75">
      <c r="B671" s="212"/>
      <c r="H671" s="228"/>
      <c r="I671" s="183"/>
      <c r="J671" s="183"/>
      <c r="M671" s="183"/>
      <c r="N671" s="183"/>
      <c r="O671" s="183"/>
    </row>
    <row r="672" spans="2:8" ht="15.75">
      <c r="B672" s="212"/>
      <c r="H672" s="228"/>
    </row>
    <row r="673" spans="2:8" ht="15.75">
      <c r="B673" s="212"/>
      <c r="H673" s="228"/>
    </row>
    <row r="674" spans="2:17" ht="15.75">
      <c r="B674" s="212"/>
      <c r="C674" s="218"/>
      <c r="H674" s="202"/>
      <c r="Q674" s="253"/>
    </row>
    <row r="675" spans="2:17" ht="15.75">
      <c r="B675" s="212"/>
      <c r="H675" s="228"/>
      <c r="Q675" s="243"/>
    </row>
    <row r="676" spans="1:17" ht="15.75">
      <c r="A676" s="260"/>
      <c r="B676" s="212"/>
      <c r="H676" s="228"/>
      <c r="Q676" s="243"/>
    </row>
    <row r="677" spans="2:17" ht="15.75">
      <c r="B677" s="212"/>
      <c r="H677" s="228"/>
      <c r="Q677" s="243"/>
    </row>
    <row r="678" spans="2:17" ht="15.75">
      <c r="B678" s="212"/>
      <c r="C678" s="218"/>
      <c r="H678" s="202"/>
      <c r="Q678" s="261"/>
    </row>
    <row r="679" spans="2:17" ht="15.75">
      <c r="B679" s="212"/>
      <c r="H679" s="202"/>
      <c r="Q679" s="243"/>
    </row>
    <row r="680" spans="1:17" ht="15.75">
      <c r="A680" s="260"/>
      <c r="B680" s="212"/>
      <c r="H680" s="228"/>
      <c r="Q680" s="243"/>
    </row>
    <row r="681" spans="2:17" ht="15.75">
      <c r="B681" s="212"/>
      <c r="H681" s="228"/>
      <c r="Q681" s="243"/>
    </row>
    <row r="682" spans="2:17" ht="15.75">
      <c r="B682" s="212"/>
      <c r="C682" s="218"/>
      <c r="H682" s="202"/>
      <c r="Q682" s="261"/>
    </row>
    <row r="683" spans="2:17" ht="15.75">
      <c r="B683" s="212"/>
      <c r="H683" s="202"/>
      <c r="Q683" s="261"/>
    </row>
    <row r="684" spans="1:17" ht="15.75">
      <c r="A684" s="260"/>
      <c r="B684" s="212"/>
      <c r="H684" s="228"/>
      <c r="Q684" s="243"/>
    </row>
    <row r="685" spans="2:17" ht="15.75">
      <c r="B685" s="212"/>
      <c r="H685" s="228"/>
      <c r="Q685" s="243"/>
    </row>
    <row r="686" spans="2:17" ht="15.75">
      <c r="B686" s="212"/>
      <c r="C686" s="218"/>
      <c r="H686" s="202"/>
      <c r="Q686" s="261"/>
    </row>
    <row r="687" spans="2:17" ht="15.75">
      <c r="B687" s="212"/>
      <c r="C687" s="218"/>
      <c r="H687" s="202"/>
      <c r="Q687" s="261"/>
    </row>
    <row r="688" spans="2:8" ht="15.75">
      <c r="B688" s="212"/>
      <c r="H688" s="228"/>
    </row>
    <row r="689" spans="2:8" ht="15.75">
      <c r="B689" s="212"/>
      <c r="H689" s="190"/>
    </row>
    <row r="690" spans="2:8" ht="15.75">
      <c r="B690" s="212"/>
      <c r="C690" s="218"/>
      <c r="H690" s="202"/>
    </row>
    <row r="691" spans="2:8" ht="15.75">
      <c r="B691" s="212"/>
      <c r="H691" s="202"/>
    </row>
    <row r="692" spans="2:8" ht="15.75">
      <c r="B692" s="212"/>
      <c r="H692" s="228"/>
    </row>
    <row r="693" spans="2:8" ht="15.75">
      <c r="B693" s="212"/>
      <c r="H693" s="190"/>
    </row>
    <row r="694" spans="2:8" ht="15.75">
      <c r="B694" s="212"/>
      <c r="C694" s="218"/>
      <c r="H694" s="202"/>
    </row>
    <row r="695" spans="2:8" ht="15.75">
      <c r="B695" s="212"/>
      <c r="H695" s="228"/>
    </row>
    <row r="696" spans="1:17" s="7" customFormat="1" ht="15.75">
      <c r="A696" s="8"/>
      <c r="B696" s="12"/>
      <c r="C696" s="5"/>
      <c r="D696" s="5"/>
      <c r="E696" s="203"/>
      <c r="F696" s="5"/>
      <c r="G696" s="129"/>
      <c r="H696" s="18"/>
      <c r="Q696" s="112"/>
    </row>
    <row r="697" spans="1:17" s="7" customFormat="1" ht="15.75">
      <c r="A697" s="8"/>
      <c r="B697" s="12"/>
      <c r="C697" s="5"/>
      <c r="D697" s="5"/>
      <c r="E697" s="203"/>
      <c r="F697" s="5"/>
      <c r="G697" s="129"/>
      <c r="H697" s="18"/>
      <c r="Q697" s="112"/>
    </row>
    <row r="698" spans="1:17" s="7" customFormat="1" ht="15.75">
      <c r="A698" s="8"/>
      <c r="B698" s="12"/>
      <c r="C698" s="6"/>
      <c r="D698" s="5"/>
      <c r="E698" s="203"/>
      <c r="F698" s="5"/>
      <c r="G698" s="129"/>
      <c r="H698" s="5"/>
      <c r="Q698" s="112"/>
    </row>
    <row r="699" spans="1:17" s="7" customFormat="1" ht="15.75">
      <c r="A699" s="8"/>
      <c r="B699" s="12"/>
      <c r="C699" s="6"/>
      <c r="D699" s="5"/>
      <c r="E699" s="203"/>
      <c r="F699" s="5"/>
      <c r="G699" s="129"/>
      <c r="H699" s="5"/>
      <c r="Q699" s="112"/>
    </row>
    <row r="700" spans="1:17" s="7" customFormat="1" ht="15.75">
      <c r="A700" s="8"/>
      <c r="B700" s="12"/>
      <c r="C700" s="5"/>
      <c r="D700" s="5"/>
      <c r="E700" s="203"/>
      <c r="F700" s="5"/>
      <c r="G700" s="129"/>
      <c r="H700" s="18"/>
      <c r="Q700" s="112"/>
    </row>
    <row r="701" spans="1:17" s="7" customFormat="1" ht="15.75">
      <c r="A701" s="8"/>
      <c r="B701" s="12"/>
      <c r="C701" s="5"/>
      <c r="D701" s="5"/>
      <c r="E701" s="203"/>
      <c r="F701" s="5"/>
      <c r="G701" s="129"/>
      <c r="H701" s="18"/>
      <c r="Q701" s="112"/>
    </row>
    <row r="702" spans="1:17" s="7" customFormat="1" ht="15.75">
      <c r="A702" s="8"/>
      <c r="B702" s="12"/>
      <c r="C702" s="6"/>
      <c r="D702" s="5"/>
      <c r="E702" s="203"/>
      <c r="F702" s="5"/>
      <c r="G702" s="129"/>
      <c r="H702" s="5"/>
      <c r="Q702" s="117"/>
    </row>
    <row r="703" spans="1:17" s="7" customFormat="1" ht="15.75">
      <c r="A703" s="8"/>
      <c r="B703" s="12"/>
      <c r="C703" s="5"/>
      <c r="D703" s="5"/>
      <c r="E703" s="141"/>
      <c r="F703" s="5"/>
      <c r="G703" s="129"/>
      <c r="H703" s="18"/>
      <c r="Q703" s="112"/>
    </row>
    <row r="704" spans="1:17" s="231" customFormat="1" ht="12.75">
      <c r="A704" s="178"/>
      <c r="B704" s="212"/>
      <c r="C704" s="202"/>
      <c r="D704" s="202"/>
      <c r="E704" s="203"/>
      <c r="F704" s="202"/>
      <c r="G704" s="204"/>
      <c r="H704" s="228"/>
      <c r="I704" s="229"/>
      <c r="J704" s="230"/>
      <c r="M704" s="232"/>
      <c r="N704" s="232"/>
      <c r="O704" s="232"/>
      <c r="Q704" s="205"/>
    </row>
    <row r="705" spans="2:17" ht="15.75">
      <c r="B705" s="212"/>
      <c r="C705" s="214"/>
      <c r="D705" s="214"/>
      <c r="E705" s="217"/>
      <c r="F705" s="214"/>
      <c r="G705" s="215"/>
      <c r="H705" s="231"/>
      <c r="Q705" s="216"/>
    </row>
    <row r="706" spans="2:8" ht="15.75">
      <c r="B706" s="212"/>
      <c r="H706" s="202"/>
    </row>
    <row r="707" spans="2:8" ht="15.75">
      <c r="B707" s="212"/>
      <c r="H707" s="228"/>
    </row>
    <row r="708" spans="2:17" ht="15.75">
      <c r="B708" s="189"/>
      <c r="C708" s="208"/>
      <c r="D708" s="208"/>
      <c r="E708" s="209"/>
      <c r="F708" s="208"/>
      <c r="G708" s="192"/>
      <c r="Q708" s="211"/>
    </row>
    <row r="709" spans="2:17" ht="15.75">
      <c r="B709" s="189"/>
      <c r="C709" s="208"/>
      <c r="D709" s="208"/>
      <c r="E709" s="209"/>
      <c r="F709" s="208"/>
      <c r="G709" s="192"/>
      <c r="Q709" s="211"/>
    </row>
    <row r="710" spans="1:17" ht="15.75">
      <c r="A710" s="14"/>
      <c r="B710" s="11"/>
      <c r="C710" s="55"/>
      <c r="D710" s="9"/>
      <c r="E710" s="133"/>
      <c r="F710" s="9"/>
      <c r="G710" s="122"/>
      <c r="H710" s="202"/>
      <c r="Q710" s="114"/>
    </row>
    <row r="711" ht="15.75">
      <c r="H711" s="228"/>
    </row>
    <row r="712" ht="15.75">
      <c r="H712" s="228"/>
    </row>
    <row r="713" ht="15.75">
      <c r="H713" s="228"/>
    </row>
    <row r="714" spans="2:8" ht="15.75">
      <c r="B714" s="212"/>
      <c r="C714" s="218"/>
      <c r="E714" s="205"/>
      <c r="H714" s="202"/>
    </row>
    <row r="715" spans="2:8" ht="15.75">
      <c r="B715" s="212"/>
      <c r="C715" s="218"/>
      <c r="H715" s="202"/>
    </row>
    <row r="716" spans="1:17" s="7" customFormat="1" ht="15.75">
      <c r="A716" s="8"/>
      <c r="B716" s="4"/>
      <c r="C716" s="5"/>
      <c r="D716" s="5"/>
      <c r="E716" s="203"/>
      <c r="F716" s="5"/>
      <c r="G716" s="129"/>
      <c r="H716" s="18"/>
      <c r="I716" s="29"/>
      <c r="J716" s="25"/>
      <c r="M716" s="33"/>
      <c r="N716" s="33"/>
      <c r="O716" s="33"/>
      <c r="Q716" s="112"/>
    </row>
    <row r="717" spans="1:17" s="7" customFormat="1" ht="15.75">
      <c r="A717" s="8"/>
      <c r="B717" s="4"/>
      <c r="C717" s="5"/>
      <c r="D717" s="5"/>
      <c r="E717" s="203"/>
      <c r="F717" s="5"/>
      <c r="G717" s="129"/>
      <c r="H717" s="18"/>
      <c r="I717" s="29"/>
      <c r="J717" s="25"/>
      <c r="M717" s="33"/>
      <c r="N717" s="33"/>
      <c r="O717" s="33"/>
      <c r="Q717" s="112"/>
    </row>
    <row r="718" spans="1:17" s="7" customFormat="1" ht="15.75">
      <c r="A718" s="8"/>
      <c r="B718" s="12"/>
      <c r="C718" s="86"/>
      <c r="D718" s="5"/>
      <c r="E718" s="203"/>
      <c r="F718" s="5"/>
      <c r="G718" s="129"/>
      <c r="H718" s="5"/>
      <c r="I718" s="29"/>
      <c r="J718" s="25"/>
      <c r="M718" s="33"/>
      <c r="N718" s="33"/>
      <c r="O718" s="33"/>
      <c r="Q718" s="112"/>
    </row>
    <row r="719" ht="15.75">
      <c r="H719" s="228"/>
    </row>
    <row r="720" ht="15.75">
      <c r="H720" s="228"/>
    </row>
    <row r="721" ht="15.75">
      <c r="H721" s="228"/>
    </row>
    <row r="722" spans="2:8" ht="15.75">
      <c r="B722" s="212"/>
      <c r="C722" s="218"/>
      <c r="H722" s="202"/>
    </row>
    <row r="723" ht="15.75">
      <c r="H723" s="228"/>
    </row>
    <row r="724" ht="15.75">
      <c r="H724" s="228"/>
    </row>
    <row r="725" ht="15.75">
      <c r="H725" s="228"/>
    </row>
    <row r="726" spans="2:8" ht="15.75">
      <c r="B726" s="212"/>
      <c r="C726" s="218"/>
      <c r="H726" s="202"/>
    </row>
    <row r="727" ht="15.75">
      <c r="H727" s="228"/>
    </row>
    <row r="728" spans="1:17" ht="15.75">
      <c r="A728" s="188"/>
      <c r="B728" s="11"/>
      <c r="C728" s="208"/>
      <c r="D728" s="208"/>
      <c r="E728" s="209"/>
      <c r="F728" s="208"/>
      <c r="G728" s="192"/>
      <c r="Q728" s="211"/>
    </row>
    <row r="729" ht="15.75">
      <c r="H729" s="228"/>
    </row>
    <row r="730" ht="15.75">
      <c r="H730" s="228"/>
    </row>
  </sheetData>
  <sheetProtection selectLockedCells="1"/>
  <mergeCells count="2">
    <mergeCell ref="D24:G24"/>
    <mergeCell ref="D30:G30"/>
  </mergeCells>
  <conditionalFormatting sqref="G147 G149 C41:G71 C75:G111 C115:G143">
    <cfRule type="cellIs" priority="10" dxfId="35" operator="greaterThan" stopIfTrue="1">
      <formula>0</formula>
    </cfRule>
  </conditionalFormatting>
  <conditionalFormatting sqref="C72:G72">
    <cfRule type="cellIs" priority="2" dxfId="35" operator="greaterThan" stopIfTrue="1">
      <formula>0</formula>
    </cfRule>
  </conditionalFormatting>
  <conditionalFormatting sqref="C144:G144">
    <cfRule type="cellIs" priority="1" dxfId="35" operator="greaterThan" stopIfTrue="1">
      <formula>0</formula>
    </cfRule>
  </conditionalFormatting>
  <printOptions/>
  <pageMargins left="1.1023622047244095" right="0.35433070866141736" top="0.5905511811023623" bottom="0.5905511811023623" header="0.3937007874015748" footer="0.3937007874015748"/>
  <pageSetup firstPageNumber="1" useFirstPageNumber="1" horizontalDpi="600" verticalDpi="600" orientation="portrait" paperSize="9" r:id="rId1"/>
  <headerFooter alignWithMargins="0">
    <oddHeader>&amp;R&amp;"Arial,Navadno"&amp;9TLAČNI VOD TPV1</oddHeader>
    <oddFooter>&amp;C&amp;"Arial,Navadno"&amp;10&amp;P</oddFooter>
  </headerFooter>
  <rowBreaks count="4" manualBreakCount="4">
    <brk id="71" max="6" man="1"/>
    <brk id="107" max="6" man="1"/>
    <brk id="127" max="6" man="1"/>
    <brk id="143" max="6" man="1"/>
  </rowBreaks>
</worksheet>
</file>

<file path=xl/worksheets/sheet24.xml><?xml version="1.0" encoding="utf-8"?>
<worksheet xmlns="http://schemas.openxmlformats.org/spreadsheetml/2006/main" xmlns:r="http://schemas.openxmlformats.org/officeDocument/2006/relationships">
  <dimension ref="A1:Q744"/>
  <sheetViews>
    <sheetView view="pageBreakPreview" zoomScale="60" zoomScalePageLayoutView="0" workbookViewId="0" topLeftCell="A24">
      <selection activeCell="E43" sqref="E43:E158"/>
    </sheetView>
  </sheetViews>
  <sheetFormatPr defaultColWidth="8.69921875" defaultRowHeight="15.75"/>
  <cols>
    <col min="1" max="1" width="6" style="178" customWidth="1"/>
    <col min="2" max="2" width="27.3984375" style="206" customWidth="1"/>
    <col min="3" max="3" width="7.3984375" style="202" customWidth="1"/>
    <col min="4" max="4" width="3.69921875" style="202" customWidth="1"/>
    <col min="5" max="5" width="7.59765625" style="203" bestFit="1" customWidth="1"/>
    <col min="6" max="6" width="3.69921875" style="202" customWidth="1"/>
    <col min="7" max="7" width="15.09765625" style="204" customWidth="1"/>
    <col min="8" max="8" width="3.69921875" style="183" customWidth="1"/>
    <col min="9" max="9" width="3.69921875" style="184" customWidth="1"/>
    <col min="10" max="10" width="12.19921875" style="185" customWidth="1"/>
    <col min="11" max="11" width="17.69921875" style="183" customWidth="1"/>
    <col min="12" max="12" width="15.59765625" style="183" customWidth="1"/>
    <col min="13" max="15" width="8.69921875" style="186" customWidth="1"/>
    <col min="16" max="16" width="8.69921875" style="183" customWidth="1"/>
    <col min="17" max="17" width="11.19921875" style="205" customWidth="1"/>
    <col min="18" max="16384" width="8.69921875" style="183" customWidth="1"/>
  </cols>
  <sheetData>
    <row r="1" spans="1:17" s="167" customFormat="1" ht="15.75" customHeight="1">
      <c r="A1" s="165"/>
      <c r="B1" s="166" t="s">
        <v>11</v>
      </c>
      <c r="C1" s="1" t="s">
        <v>129</v>
      </c>
      <c r="D1" s="38"/>
      <c r="E1" s="38"/>
      <c r="F1" s="2"/>
      <c r="G1" s="119"/>
      <c r="H1" s="96"/>
      <c r="Q1" s="113"/>
    </row>
    <row r="2" spans="1:17" s="167" customFormat="1" ht="15.75" customHeight="1">
      <c r="A2" s="165"/>
      <c r="B2" s="166"/>
      <c r="C2" s="1" t="s">
        <v>130</v>
      </c>
      <c r="D2" s="38"/>
      <c r="E2" s="38"/>
      <c r="F2" s="2"/>
      <c r="G2" s="119"/>
      <c r="H2" s="96"/>
      <c r="Q2" s="113"/>
    </row>
    <row r="3" spans="1:17" s="167" customFormat="1" ht="15.75">
      <c r="A3" s="165"/>
      <c r="B3" s="166" t="s">
        <v>8</v>
      </c>
      <c r="C3" s="168" t="s">
        <v>243</v>
      </c>
      <c r="D3" s="169"/>
      <c r="E3" s="170"/>
      <c r="F3" s="169"/>
      <c r="G3" s="171"/>
      <c r="Q3" s="172"/>
    </row>
    <row r="4" spans="1:17" s="167" customFormat="1" ht="15.75">
      <c r="A4" s="165"/>
      <c r="B4" s="166" t="s">
        <v>150</v>
      </c>
      <c r="C4" s="45" t="s">
        <v>217</v>
      </c>
      <c r="D4" s="38"/>
      <c r="E4" s="130"/>
      <c r="F4" s="2"/>
      <c r="G4" s="171"/>
      <c r="Q4" s="113"/>
    </row>
    <row r="5" spans="1:17" s="167" customFormat="1" ht="15.75">
      <c r="A5" s="165"/>
      <c r="B5" s="166" t="s">
        <v>13</v>
      </c>
      <c r="C5" s="1" t="s">
        <v>180</v>
      </c>
      <c r="D5" s="38"/>
      <c r="E5" s="130"/>
      <c r="F5" s="2"/>
      <c r="G5" s="171"/>
      <c r="Q5" s="113"/>
    </row>
    <row r="6" spans="1:17" s="173" customFormat="1" ht="15.75">
      <c r="A6" s="165"/>
      <c r="B6" s="166"/>
      <c r="C6" s="47" t="s">
        <v>181</v>
      </c>
      <c r="D6" s="46"/>
      <c r="E6" s="131"/>
      <c r="F6" s="46"/>
      <c r="G6" s="171"/>
      <c r="I6" s="174"/>
      <c r="J6" s="175"/>
      <c r="M6" s="176"/>
      <c r="N6" s="176"/>
      <c r="O6" s="176"/>
      <c r="Q6" s="172"/>
    </row>
    <row r="7" spans="1:17" s="173" customFormat="1" ht="15.75">
      <c r="A7" s="165"/>
      <c r="B7" s="166"/>
      <c r="C7" s="177"/>
      <c r="D7" s="169"/>
      <c r="E7" s="170"/>
      <c r="F7" s="169"/>
      <c r="G7" s="171"/>
      <c r="I7" s="174"/>
      <c r="J7" s="175"/>
      <c r="M7" s="176"/>
      <c r="N7" s="176"/>
      <c r="O7" s="176"/>
      <c r="Q7" s="172"/>
    </row>
    <row r="10" spans="1:17" ht="18">
      <c r="A10" s="178" t="s">
        <v>14</v>
      </c>
      <c r="B10" s="179" t="s">
        <v>52</v>
      </c>
      <c r="C10" s="180"/>
      <c r="D10" s="180"/>
      <c r="E10" s="181"/>
      <c r="F10" s="180"/>
      <c r="G10" s="182"/>
      <c r="Q10" s="187"/>
    </row>
    <row r="13" spans="1:17" s="9" customFormat="1" ht="15.75">
      <c r="A13" s="10" t="s">
        <v>15</v>
      </c>
      <c r="B13" s="11" t="s">
        <v>16</v>
      </c>
      <c r="C13" s="55"/>
      <c r="E13" s="133"/>
      <c r="G13" s="122"/>
      <c r="I13" s="30"/>
      <c r="J13" s="26"/>
      <c r="M13" s="34"/>
      <c r="N13" s="34"/>
      <c r="O13" s="34"/>
      <c r="Q13" s="114"/>
    </row>
    <row r="14" spans="1:17" s="9" customFormat="1" ht="15.75">
      <c r="A14" s="10"/>
      <c r="B14" s="11"/>
      <c r="C14" s="55"/>
      <c r="E14" s="133"/>
      <c r="G14" s="122"/>
      <c r="I14" s="30"/>
      <c r="J14" s="26"/>
      <c r="M14" s="34"/>
      <c r="N14" s="34"/>
      <c r="O14" s="34"/>
      <c r="Q14" s="114"/>
    </row>
    <row r="15" spans="1:17" s="9" customFormat="1" ht="15.75">
      <c r="A15" s="188" t="s">
        <v>27</v>
      </c>
      <c r="B15" s="189" t="s">
        <v>26</v>
      </c>
      <c r="C15" s="190"/>
      <c r="D15" s="190"/>
      <c r="E15" s="191"/>
      <c r="F15" s="190"/>
      <c r="G15" s="280"/>
      <c r="H15" s="99"/>
      <c r="I15" s="30"/>
      <c r="J15" s="26"/>
      <c r="K15" s="145"/>
      <c r="M15" s="34"/>
      <c r="N15" s="34"/>
      <c r="O15" s="34"/>
      <c r="Q15" s="193"/>
    </row>
    <row r="16" spans="1:17" ht="15.75">
      <c r="A16" s="188" t="s">
        <v>32</v>
      </c>
      <c r="B16" s="189" t="s">
        <v>17</v>
      </c>
      <c r="C16" s="190"/>
      <c r="D16" s="190"/>
      <c r="E16" s="191"/>
      <c r="F16" s="190"/>
      <c r="G16" s="280"/>
      <c r="H16" s="99"/>
      <c r="K16" s="194"/>
      <c r="Q16" s="193"/>
    </row>
    <row r="17" spans="1:17" ht="15.75">
      <c r="A17" s="188"/>
      <c r="B17" s="189"/>
      <c r="C17" s="190"/>
      <c r="D17" s="190"/>
      <c r="E17" s="191"/>
      <c r="F17" s="190"/>
      <c r="G17" s="192"/>
      <c r="K17" s="195"/>
      <c r="Q17" s="193"/>
    </row>
    <row r="18" spans="1:17" ht="16.5" thickBot="1">
      <c r="A18" s="188"/>
      <c r="B18" s="196" t="s">
        <v>53</v>
      </c>
      <c r="C18" s="197"/>
      <c r="D18" s="197"/>
      <c r="E18" s="198"/>
      <c r="F18" s="197"/>
      <c r="G18" s="281"/>
      <c r="H18" s="99"/>
      <c r="K18" s="199"/>
      <c r="Q18" s="200"/>
    </row>
    <row r="22" spans="2:7" ht="15.75">
      <c r="B22" s="151" t="s">
        <v>83</v>
      </c>
      <c r="D22" s="1252" t="s">
        <v>202</v>
      </c>
      <c r="E22" s="1252"/>
      <c r="F22" s="1252"/>
      <c r="G22" s="1252"/>
    </row>
    <row r="23" spans="2:7" ht="82.5" customHeight="1">
      <c r="B23" s="151" t="s">
        <v>86</v>
      </c>
      <c r="D23" s="1253" t="s">
        <v>253</v>
      </c>
      <c r="E23" s="1253"/>
      <c r="F23" s="1253"/>
      <c r="G23" s="1253"/>
    </row>
    <row r="24" spans="2:7" ht="15.75">
      <c r="B24" s="151"/>
      <c r="D24" s="1253"/>
      <c r="E24" s="1253"/>
      <c r="F24" s="1253"/>
      <c r="G24" s="1253"/>
    </row>
    <row r="25" spans="2:7" ht="15.75">
      <c r="B25" s="151" t="s">
        <v>84</v>
      </c>
      <c r="D25" s="1253"/>
      <c r="E25" s="1253"/>
      <c r="F25" s="1253"/>
      <c r="G25" s="1253"/>
    </row>
    <row r="26" spans="2:7" ht="63.75">
      <c r="B26" s="151" t="s">
        <v>85</v>
      </c>
      <c r="D26" s="1253"/>
      <c r="E26" s="1253"/>
      <c r="F26" s="1253"/>
      <c r="G26" s="1253"/>
    </row>
    <row r="27" spans="2:7" ht="15.75">
      <c r="B27" s="151"/>
      <c r="D27" s="300"/>
      <c r="E27" s="300"/>
      <c r="F27" s="300"/>
      <c r="G27" s="300"/>
    </row>
    <row r="28" spans="2:7" ht="15.75">
      <c r="B28" s="206" t="s">
        <v>149</v>
      </c>
      <c r="D28" s="301"/>
      <c r="E28" s="301"/>
      <c r="F28" s="301"/>
      <c r="G28" s="301"/>
    </row>
    <row r="29" spans="1:17" s="202" customFormat="1" ht="76.5" customHeight="1">
      <c r="A29" s="178"/>
      <c r="B29" s="201" t="s">
        <v>171</v>
      </c>
      <c r="D29" s="298"/>
      <c r="E29" s="298"/>
      <c r="F29" s="298"/>
      <c r="G29" s="298"/>
      <c r="H29" s="183"/>
      <c r="I29" s="184"/>
      <c r="J29" s="185"/>
      <c r="K29" s="299"/>
      <c r="L29" s="201"/>
      <c r="M29" s="186"/>
      <c r="N29" s="186"/>
      <c r="O29" s="186"/>
      <c r="P29" s="183"/>
      <c r="Q29" s="205"/>
    </row>
    <row r="30" spans="1:17" s="202" customFormat="1" ht="15.75">
      <c r="A30" s="178"/>
      <c r="B30" s="201"/>
      <c r="D30" s="298"/>
      <c r="E30" s="298"/>
      <c r="F30" s="298"/>
      <c r="G30" s="298"/>
      <c r="H30" s="183"/>
      <c r="I30" s="184"/>
      <c r="J30" s="185"/>
      <c r="K30" s="299"/>
      <c r="L30" s="201"/>
      <c r="M30" s="186"/>
      <c r="N30" s="186"/>
      <c r="O30" s="186"/>
      <c r="P30" s="183"/>
      <c r="Q30" s="205"/>
    </row>
    <row r="31" spans="1:17" s="202" customFormat="1" ht="15.75">
      <c r="A31" s="178"/>
      <c r="B31" s="206" t="s">
        <v>175</v>
      </c>
      <c r="D31" s="298"/>
      <c r="E31" s="298"/>
      <c r="F31" s="298"/>
      <c r="G31" s="298"/>
      <c r="H31" s="183"/>
      <c r="I31" s="184"/>
      <c r="J31" s="185"/>
      <c r="K31" s="299"/>
      <c r="L31" s="201"/>
      <c r="M31" s="186"/>
      <c r="N31" s="186"/>
      <c r="O31" s="186"/>
      <c r="P31" s="183"/>
      <c r="Q31" s="205"/>
    </row>
    <row r="32" spans="1:17" s="202" customFormat="1" ht="63.75">
      <c r="A32" s="178"/>
      <c r="B32" s="299" t="s">
        <v>252</v>
      </c>
      <c r="D32" s="298"/>
      <c r="E32" s="298"/>
      <c r="F32" s="298"/>
      <c r="G32" s="298"/>
      <c r="H32" s="183"/>
      <c r="I32" s="184"/>
      <c r="J32" s="185"/>
      <c r="K32" s="299"/>
      <c r="L32" s="201"/>
      <c r="M32" s="186"/>
      <c r="N32" s="186"/>
      <c r="O32" s="186"/>
      <c r="P32" s="183"/>
      <c r="Q32" s="205"/>
    </row>
    <row r="33" spans="1:17" s="202" customFormat="1" ht="15.75" customHeight="1">
      <c r="A33" s="178"/>
      <c r="B33" s="299"/>
      <c r="C33" s="299"/>
      <c r="D33" s="299"/>
      <c r="E33" s="203"/>
      <c r="G33" s="204"/>
      <c r="H33" s="183"/>
      <c r="I33" s="184"/>
      <c r="J33" s="185"/>
      <c r="K33" s="183"/>
      <c r="L33" s="201"/>
      <c r="M33" s="186"/>
      <c r="N33" s="186"/>
      <c r="O33" s="186"/>
      <c r="P33" s="183"/>
      <c r="Q33" s="205"/>
    </row>
    <row r="35" spans="1:17" s="202" customFormat="1" ht="15.75">
      <c r="A35" s="178"/>
      <c r="B35" s="4" t="s">
        <v>151</v>
      </c>
      <c r="E35" s="203"/>
      <c r="G35" s="204"/>
      <c r="H35" s="183"/>
      <c r="I35" s="184"/>
      <c r="J35" s="185"/>
      <c r="K35" s="183"/>
      <c r="L35" s="183"/>
      <c r="M35" s="186"/>
      <c r="N35" s="186"/>
      <c r="O35" s="186"/>
      <c r="P35" s="183"/>
      <c r="Q35" s="205"/>
    </row>
    <row r="36" ht="15.75">
      <c r="B36" s="151"/>
    </row>
    <row r="37" spans="1:17" ht="15.75">
      <c r="A37" s="14" t="s">
        <v>19</v>
      </c>
      <c r="B37" s="11" t="s">
        <v>16</v>
      </c>
      <c r="C37" s="55"/>
      <c r="D37" s="9"/>
      <c r="E37" s="133"/>
      <c r="F37" s="9"/>
      <c r="G37" s="122"/>
      <c r="H37" s="9"/>
      <c r="Q37" s="114"/>
    </row>
    <row r="38" spans="1:17" s="9" customFormat="1" ht="15.75">
      <c r="A38" s="178"/>
      <c r="B38" s="207"/>
      <c r="C38" s="208"/>
      <c r="D38" s="208"/>
      <c r="E38" s="209"/>
      <c r="F38" s="208"/>
      <c r="G38" s="210"/>
      <c r="H38" s="183"/>
      <c r="I38" s="30"/>
      <c r="J38" s="26"/>
      <c r="M38" s="34"/>
      <c r="N38" s="34"/>
      <c r="O38" s="34"/>
      <c r="Q38" s="211"/>
    </row>
    <row r="39" spans="1:17" s="9" customFormat="1" ht="15.75">
      <c r="A39" s="14" t="s">
        <v>27</v>
      </c>
      <c r="B39" s="11" t="s">
        <v>26</v>
      </c>
      <c r="C39" s="55"/>
      <c r="E39" s="133"/>
      <c r="G39" s="122"/>
      <c r="I39" s="30"/>
      <c r="J39" s="26"/>
      <c r="M39" s="34"/>
      <c r="N39" s="34"/>
      <c r="O39" s="34"/>
      <c r="Q39" s="114"/>
    </row>
    <row r="40" spans="1:17" s="9" customFormat="1" ht="15.75">
      <c r="A40" s="10"/>
      <c r="B40" s="11"/>
      <c r="C40" s="271" t="s">
        <v>176</v>
      </c>
      <c r="D40" s="274"/>
      <c r="E40" s="275" t="s">
        <v>177</v>
      </c>
      <c r="F40" s="272"/>
      <c r="G40" s="273" t="s">
        <v>170</v>
      </c>
      <c r="I40" s="30"/>
      <c r="J40" s="26"/>
      <c r="M40" s="34"/>
      <c r="N40" s="34"/>
      <c r="O40" s="34"/>
      <c r="Q40" s="114"/>
    </row>
    <row r="41" spans="1:17" s="20" customFormat="1" ht="51.75">
      <c r="A41" s="15" t="s">
        <v>28</v>
      </c>
      <c r="B41" s="16" t="s">
        <v>152</v>
      </c>
      <c r="C41" s="55"/>
      <c r="D41" s="9"/>
      <c r="E41" s="133"/>
      <c r="F41" s="9"/>
      <c r="G41" s="122"/>
      <c r="H41" s="9"/>
      <c r="I41" s="31"/>
      <c r="J41" s="27"/>
      <c r="M41" s="35"/>
      <c r="N41" s="35"/>
      <c r="O41" s="35"/>
      <c r="Q41" s="114"/>
    </row>
    <row r="42" spans="1:17" s="9" customFormat="1" ht="15.75">
      <c r="A42" s="21"/>
      <c r="B42" s="16"/>
      <c r="C42" s="67"/>
      <c r="D42" s="20"/>
      <c r="E42" s="138"/>
      <c r="F42" s="20"/>
      <c r="G42" s="126"/>
      <c r="H42" s="20"/>
      <c r="I42" s="30"/>
      <c r="J42" s="26"/>
      <c r="M42" s="34"/>
      <c r="N42" s="34"/>
      <c r="O42" s="34"/>
      <c r="Q42" s="115"/>
    </row>
    <row r="43" spans="1:17" s="9" customFormat="1" ht="15.75">
      <c r="A43" s="10"/>
      <c r="B43" s="212" t="s">
        <v>22</v>
      </c>
      <c r="C43" s="290">
        <v>161.5</v>
      </c>
      <c r="D43" s="202"/>
      <c r="E43" s="322"/>
      <c r="F43" s="213"/>
      <c r="G43" s="291"/>
      <c r="H43" s="213"/>
      <c r="I43" s="30"/>
      <c r="J43" s="26"/>
      <c r="M43" s="34"/>
      <c r="N43" s="34"/>
      <c r="O43" s="34"/>
      <c r="Q43" s="205"/>
    </row>
    <row r="44" spans="1:17" s="9" customFormat="1" ht="15.75">
      <c r="A44" s="10"/>
      <c r="B44" s="17"/>
      <c r="C44" s="55"/>
      <c r="E44" s="323"/>
      <c r="G44" s="122"/>
      <c r="I44" s="30"/>
      <c r="J44" s="26"/>
      <c r="M44" s="34"/>
      <c r="N44" s="34"/>
      <c r="O44" s="34"/>
      <c r="Q44" s="114"/>
    </row>
    <row r="45" spans="1:17" s="22" customFormat="1" ht="51">
      <c r="A45" s="15" t="s">
        <v>30</v>
      </c>
      <c r="B45" s="212" t="s">
        <v>153</v>
      </c>
      <c r="C45" s="55"/>
      <c r="D45" s="9"/>
      <c r="E45" s="323"/>
      <c r="F45" s="9"/>
      <c r="G45" s="122"/>
      <c r="H45" s="9"/>
      <c r="I45" s="32"/>
      <c r="J45" s="28"/>
      <c r="M45" s="36"/>
      <c r="N45" s="36"/>
      <c r="O45" s="36"/>
      <c r="Q45" s="114"/>
    </row>
    <row r="46" spans="1:17" s="9" customFormat="1" ht="15.75">
      <c r="A46" s="23"/>
      <c r="B46" s="212"/>
      <c r="C46" s="68"/>
      <c r="D46" s="22"/>
      <c r="E46" s="323"/>
      <c r="F46" s="22"/>
      <c r="G46" s="127"/>
      <c r="H46" s="22"/>
      <c r="I46" s="30"/>
      <c r="J46" s="26"/>
      <c r="M46" s="34"/>
      <c r="N46" s="34"/>
      <c r="O46" s="34"/>
      <c r="Q46" s="116"/>
    </row>
    <row r="47" spans="1:17" s="9" customFormat="1" ht="15.75">
      <c r="A47" s="10"/>
      <c r="B47" s="212" t="s">
        <v>55</v>
      </c>
      <c r="C47" s="290">
        <v>1</v>
      </c>
      <c r="D47" s="202"/>
      <c r="E47" s="324"/>
      <c r="F47" s="213"/>
      <c r="G47" s="291"/>
      <c r="H47" s="213"/>
      <c r="I47" s="30"/>
      <c r="J47" s="26"/>
      <c r="M47" s="34"/>
      <c r="N47" s="34"/>
      <c r="O47" s="34"/>
      <c r="Q47" s="205"/>
    </row>
    <row r="48" spans="1:17" s="9" customFormat="1" ht="15.75">
      <c r="A48" s="10"/>
      <c r="B48" s="212"/>
      <c r="C48" s="202"/>
      <c r="D48" s="202"/>
      <c r="E48" s="323"/>
      <c r="F48" s="202"/>
      <c r="G48" s="204"/>
      <c r="H48" s="202"/>
      <c r="I48" s="30"/>
      <c r="J48" s="26"/>
      <c r="M48" s="34"/>
      <c r="N48" s="34"/>
      <c r="O48" s="34"/>
      <c r="Q48" s="205"/>
    </row>
    <row r="49" spans="1:17" s="22" customFormat="1" ht="51">
      <c r="A49" s="15" t="s">
        <v>31</v>
      </c>
      <c r="B49" s="212" t="s">
        <v>66</v>
      </c>
      <c r="C49" s="55"/>
      <c r="D49" s="9"/>
      <c r="E49" s="312"/>
      <c r="F49" s="9"/>
      <c r="G49" s="122"/>
      <c r="H49" s="9"/>
      <c r="I49" s="32"/>
      <c r="J49" s="28"/>
      <c r="M49" s="36"/>
      <c r="N49" s="36"/>
      <c r="O49" s="36"/>
      <c r="Q49" s="114"/>
    </row>
    <row r="50" spans="1:17" s="9" customFormat="1" ht="15.75">
      <c r="A50" s="23"/>
      <c r="B50" s="212"/>
      <c r="C50" s="68"/>
      <c r="D50" s="22"/>
      <c r="E50" s="327"/>
      <c r="F50" s="22"/>
      <c r="G50" s="127"/>
      <c r="H50" s="22"/>
      <c r="I50" s="30"/>
      <c r="J50" s="26"/>
      <c r="M50" s="34"/>
      <c r="N50" s="34"/>
      <c r="O50" s="34"/>
      <c r="Q50" s="116"/>
    </row>
    <row r="51" spans="1:17" s="9" customFormat="1" ht="15.75">
      <c r="A51" s="10"/>
      <c r="B51" s="212" t="s">
        <v>23</v>
      </c>
      <c r="C51" s="290">
        <v>5</v>
      </c>
      <c r="D51" s="202"/>
      <c r="E51" s="324"/>
      <c r="F51" s="213"/>
      <c r="G51" s="291"/>
      <c r="H51" s="213"/>
      <c r="I51" s="30"/>
      <c r="J51" s="26"/>
      <c r="M51" s="34"/>
      <c r="N51" s="34"/>
      <c r="O51" s="34"/>
      <c r="Q51" s="205"/>
    </row>
    <row r="52" spans="1:17" s="9" customFormat="1" ht="15.75">
      <c r="A52" s="10"/>
      <c r="B52" s="212"/>
      <c r="C52" s="202"/>
      <c r="D52" s="202"/>
      <c r="E52" s="323"/>
      <c r="F52" s="202"/>
      <c r="G52" s="204"/>
      <c r="H52" s="202"/>
      <c r="I52" s="30"/>
      <c r="J52" s="26"/>
      <c r="M52" s="34"/>
      <c r="N52" s="34"/>
      <c r="O52" s="34"/>
      <c r="Q52" s="205"/>
    </row>
    <row r="53" spans="1:17" s="22" customFormat="1" ht="51">
      <c r="A53" s="15" t="s">
        <v>56</v>
      </c>
      <c r="B53" s="212" t="s">
        <v>68</v>
      </c>
      <c r="C53" s="202"/>
      <c r="D53" s="202"/>
      <c r="E53" s="323"/>
      <c r="F53" s="202"/>
      <c r="G53" s="204"/>
      <c r="H53" s="9"/>
      <c r="I53" s="32"/>
      <c r="J53" s="28"/>
      <c r="M53" s="36"/>
      <c r="N53" s="36"/>
      <c r="O53" s="36"/>
      <c r="Q53" s="205"/>
    </row>
    <row r="54" spans="1:17" s="9" customFormat="1" ht="15.75">
      <c r="A54" s="23"/>
      <c r="B54" s="212"/>
      <c r="C54" s="214"/>
      <c r="D54" s="214"/>
      <c r="E54" s="323"/>
      <c r="F54" s="214"/>
      <c r="G54" s="215"/>
      <c r="H54" s="22"/>
      <c r="I54" s="30"/>
      <c r="J54" s="26"/>
      <c r="M54" s="34"/>
      <c r="N54" s="34"/>
      <c r="O54" s="34"/>
      <c r="Q54" s="216"/>
    </row>
    <row r="55" spans="1:17" s="9" customFormat="1" ht="15.75">
      <c r="A55" s="10"/>
      <c r="B55" s="212" t="s">
        <v>23</v>
      </c>
      <c r="C55" s="290">
        <f>INT(C43/20)+1</f>
        <v>9</v>
      </c>
      <c r="D55" s="202"/>
      <c r="E55" s="324"/>
      <c r="F55" s="213"/>
      <c r="G55" s="291"/>
      <c r="H55" s="213"/>
      <c r="I55" s="30"/>
      <c r="J55" s="26"/>
      <c r="M55" s="34"/>
      <c r="N55" s="34"/>
      <c r="O55" s="34"/>
      <c r="Q55" s="205"/>
    </row>
    <row r="56" spans="1:17" s="9" customFormat="1" ht="15.75">
      <c r="A56" s="10"/>
      <c r="B56" s="212"/>
      <c r="C56" s="202"/>
      <c r="D56" s="202"/>
      <c r="E56" s="323"/>
      <c r="F56" s="202"/>
      <c r="G56" s="204"/>
      <c r="H56" s="202"/>
      <c r="I56" s="30"/>
      <c r="J56" s="26"/>
      <c r="M56" s="34"/>
      <c r="N56" s="34"/>
      <c r="O56" s="34"/>
      <c r="Q56" s="205"/>
    </row>
    <row r="57" spans="1:17" s="9" customFormat="1" ht="38.25">
      <c r="A57" s="15" t="s">
        <v>5</v>
      </c>
      <c r="B57" s="212" t="s">
        <v>6</v>
      </c>
      <c r="C57" s="202"/>
      <c r="D57" s="202"/>
      <c r="E57" s="323"/>
      <c r="F57" s="202"/>
      <c r="G57" s="204"/>
      <c r="I57" s="30"/>
      <c r="J57" s="26"/>
      <c r="M57" s="34"/>
      <c r="N57" s="34"/>
      <c r="O57" s="34"/>
      <c r="Q57" s="205"/>
    </row>
    <row r="58" spans="1:17" s="9" customFormat="1" ht="15.75">
      <c r="A58" s="23"/>
      <c r="B58" s="212"/>
      <c r="C58" s="214"/>
      <c r="D58" s="214"/>
      <c r="E58" s="325"/>
      <c r="F58" s="214"/>
      <c r="G58" s="215"/>
      <c r="H58" s="22"/>
      <c r="I58" s="30"/>
      <c r="J58" s="26"/>
      <c r="M58" s="34"/>
      <c r="N58" s="34"/>
      <c r="O58" s="34"/>
      <c r="Q58" s="216"/>
    </row>
    <row r="59" spans="1:17" s="9" customFormat="1" ht="15.75">
      <c r="A59" s="10"/>
      <c r="B59" s="212" t="s">
        <v>29</v>
      </c>
      <c r="C59" s="290">
        <v>1</v>
      </c>
      <c r="D59" s="202"/>
      <c r="E59" s="324"/>
      <c r="F59" s="213"/>
      <c r="G59" s="291"/>
      <c r="H59" s="213"/>
      <c r="I59" s="30"/>
      <c r="J59" s="26"/>
      <c r="M59" s="34"/>
      <c r="N59" s="34"/>
      <c r="O59" s="34"/>
      <c r="Q59" s="205"/>
    </row>
    <row r="60" spans="1:17" s="9" customFormat="1" ht="15.75">
      <c r="A60" s="10"/>
      <c r="B60" s="212"/>
      <c r="C60" s="202"/>
      <c r="D60" s="202"/>
      <c r="E60" s="323"/>
      <c r="F60" s="202"/>
      <c r="G60" s="204"/>
      <c r="H60" s="202"/>
      <c r="I60" s="30"/>
      <c r="J60" s="26"/>
      <c r="M60" s="34"/>
      <c r="N60" s="34"/>
      <c r="O60" s="34"/>
      <c r="Q60" s="205"/>
    </row>
    <row r="61" spans="1:17" s="22" customFormat="1" ht="25.5">
      <c r="A61" s="15" t="s">
        <v>75</v>
      </c>
      <c r="B61" s="212" t="s">
        <v>154</v>
      </c>
      <c r="C61" s="202"/>
      <c r="D61" s="202"/>
      <c r="E61" s="323"/>
      <c r="F61" s="202"/>
      <c r="G61" s="204"/>
      <c r="H61" s="9"/>
      <c r="I61" s="32"/>
      <c r="J61" s="28"/>
      <c r="M61" s="36"/>
      <c r="N61" s="36"/>
      <c r="O61" s="36"/>
      <c r="Q61" s="205"/>
    </row>
    <row r="62" spans="1:17" s="9" customFormat="1" ht="15.75">
      <c r="A62" s="23"/>
      <c r="B62" s="212"/>
      <c r="C62" s="214"/>
      <c r="D62" s="214"/>
      <c r="E62" s="325"/>
      <c r="F62" s="214"/>
      <c r="G62" s="215"/>
      <c r="H62" s="22"/>
      <c r="I62" s="30"/>
      <c r="J62" s="26"/>
      <c r="M62" s="34"/>
      <c r="N62" s="34"/>
      <c r="O62" s="34"/>
      <c r="Q62" s="216"/>
    </row>
    <row r="63" spans="1:17" s="9" customFormat="1" ht="15.75">
      <c r="A63" s="10"/>
      <c r="B63" s="212" t="s">
        <v>23</v>
      </c>
      <c r="C63" s="290">
        <v>1</v>
      </c>
      <c r="D63" s="202"/>
      <c r="E63" s="324"/>
      <c r="F63" s="213"/>
      <c r="G63" s="291"/>
      <c r="H63" s="213"/>
      <c r="I63" s="30"/>
      <c r="J63" s="26"/>
      <c r="M63" s="34"/>
      <c r="N63" s="34"/>
      <c r="O63" s="34"/>
      <c r="Q63" s="205"/>
    </row>
    <row r="64" spans="1:17" s="9" customFormat="1" ht="15.75">
      <c r="A64" s="10"/>
      <c r="B64" s="212"/>
      <c r="C64" s="202"/>
      <c r="D64" s="202"/>
      <c r="E64" s="323"/>
      <c r="F64" s="202"/>
      <c r="G64" s="204"/>
      <c r="H64" s="202"/>
      <c r="I64" s="30"/>
      <c r="J64" s="26"/>
      <c r="M64" s="34"/>
      <c r="N64" s="34"/>
      <c r="O64" s="34"/>
      <c r="Q64" s="205"/>
    </row>
    <row r="65" spans="1:17" s="9" customFormat="1" ht="56.25" customHeight="1">
      <c r="A65" s="15" t="s">
        <v>54</v>
      </c>
      <c r="B65" s="212" t="s">
        <v>244</v>
      </c>
      <c r="C65" s="202"/>
      <c r="D65" s="202"/>
      <c r="E65" s="323"/>
      <c r="F65" s="202"/>
      <c r="G65" s="204"/>
      <c r="I65" s="30"/>
      <c r="J65" s="26"/>
      <c r="M65" s="34"/>
      <c r="N65" s="34"/>
      <c r="O65" s="34"/>
      <c r="Q65" s="205"/>
    </row>
    <row r="66" spans="1:17" s="9" customFormat="1" ht="38.25">
      <c r="A66" s="10"/>
      <c r="B66" s="61" t="s">
        <v>119</v>
      </c>
      <c r="C66" s="283">
        <v>1</v>
      </c>
      <c r="D66" s="62"/>
      <c r="E66" s="307"/>
      <c r="F66" s="100"/>
      <c r="G66" s="282"/>
      <c r="H66" s="100"/>
      <c r="I66" s="30"/>
      <c r="J66" s="26"/>
      <c r="M66" s="34"/>
      <c r="N66" s="34"/>
      <c r="O66" s="34"/>
      <c r="Q66" s="105"/>
    </row>
    <row r="67" spans="1:17" s="9" customFormat="1" ht="15.75" customHeight="1">
      <c r="A67" s="10"/>
      <c r="B67" s="212"/>
      <c r="C67" s="271" t="s">
        <v>176</v>
      </c>
      <c r="D67" s="274"/>
      <c r="E67" s="328" t="s">
        <v>177</v>
      </c>
      <c r="F67" s="272"/>
      <c r="G67" s="273" t="s">
        <v>170</v>
      </c>
      <c r="I67" s="30"/>
      <c r="J67" s="26"/>
      <c r="M67" s="34"/>
      <c r="N67" s="34"/>
      <c r="O67" s="34"/>
      <c r="Q67" s="205"/>
    </row>
    <row r="68" spans="1:17" s="9" customFormat="1" ht="15.75" customHeight="1">
      <c r="A68" s="15" t="s">
        <v>61</v>
      </c>
      <c r="B68" s="212" t="s">
        <v>62</v>
      </c>
      <c r="C68" s="202"/>
      <c r="D68" s="202"/>
      <c r="E68" s="323"/>
      <c r="F68" s="202"/>
      <c r="G68" s="204"/>
      <c r="I68" s="30"/>
      <c r="J68" s="26"/>
      <c r="M68" s="34"/>
      <c r="N68" s="34"/>
      <c r="O68" s="34"/>
      <c r="Q68" s="205"/>
    </row>
    <row r="69" spans="1:17" s="9" customFormat="1" ht="15.75" customHeight="1">
      <c r="A69" s="23"/>
      <c r="B69" s="212"/>
      <c r="C69" s="214"/>
      <c r="D69" s="214"/>
      <c r="E69" s="325"/>
      <c r="F69" s="214"/>
      <c r="G69" s="215"/>
      <c r="H69" s="22"/>
      <c r="I69" s="30"/>
      <c r="J69" s="26"/>
      <c r="M69" s="34"/>
      <c r="N69" s="34"/>
      <c r="O69" s="34"/>
      <c r="Q69" s="216"/>
    </row>
    <row r="70" spans="1:17" s="9" customFormat="1" ht="15.75" customHeight="1">
      <c r="A70" s="10"/>
      <c r="B70" s="212" t="s">
        <v>41</v>
      </c>
      <c r="C70" s="290">
        <v>2</v>
      </c>
      <c r="D70" s="202"/>
      <c r="E70" s="324"/>
      <c r="F70" s="213"/>
      <c r="G70" s="291"/>
      <c r="H70" s="213"/>
      <c r="I70" s="30"/>
      <c r="J70" s="26"/>
      <c r="M70" s="34"/>
      <c r="N70" s="34"/>
      <c r="O70" s="34"/>
      <c r="Q70" s="205"/>
    </row>
    <row r="71" spans="1:17" s="9" customFormat="1" ht="15.75" customHeight="1">
      <c r="A71" s="10"/>
      <c r="B71" s="212"/>
      <c r="C71" s="202"/>
      <c r="D71" s="202"/>
      <c r="E71" s="323"/>
      <c r="F71" s="202"/>
      <c r="G71" s="204"/>
      <c r="H71" s="202"/>
      <c r="I71" s="30"/>
      <c r="J71" s="26"/>
      <c r="M71" s="34"/>
      <c r="N71" s="34"/>
      <c r="O71" s="34"/>
      <c r="Q71" s="205"/>
    </row>
    <row r="72" spans="1:17" s="9" customFormat="1" ht="27.75" customHeight="1">
      <c r="A72" s="15" t="s">
        <v>73</v>
      </c>
      <c r="B72" s="212" t="s">
        <v>155</v>
      </c>
      <c r="C72" s="202"/>
      <c r="D72" s="202"/>
      <c r="E72" s="323"/>
      <c r="F72" s="202"/>
      <c r="G72" s="204"/>
      <c r="I72" s="30"/>
      <c r="J72" s="26"/>
      <c r="M72" s="34"/>
      <c r="N72" s="34"/>
      <c r="O72" s="34"/>
      <c r="Q72" s="205"/>
    </row>
    <row r="73" spans="1:17" s="9" customFormat="1" ht="15.75" customHeight="1">
      <c r="A73" s="23"/>
      <c r="B73" s="212"/>
      <c r="C73" s="214"/>
      <c r="D73" s="214"/>
      <c r="E73" s="325"/>
      <c r="F73" s="214"/>
      <c r="G73" s="215"/>
      <c r="H73" s="22"/>
      <c r="I73" s="30"/>
      <c r="J73" s="26"/>
      <c r="M73" s="34"/>
      <c r="N73" s="34"/>
      <c r="O73" s="34"/>
      <c r="Q73" s="216"/>
    </row>
    <row r="74" spans="1:17" s="9" customFormat="1" ht="15.75" customHeight="1">
      <c r="A74" s="10"/>
      <c r="B74" s="212" t="s">
        <v>23</v>
      </c>
      <c r="C74" s="290">
        <v>1</v>
      </c>
      <c r="D74" s="202"/>
      <c r="E74" s="324"/>
      <c r="F74" s="213"/>
      <c r="G74" s="291"/>
      <c r="H74" s="213"/>
      <c r="I74" s="30"/>
      <c r="J74" s="26"/>
      <c r="M74" s="34"/>
      <c r="N74" s="34"/>
      <c r="O74" s="34"/>
      <c r="Q74" s="205"/>
    </row>
    <row r="75" spans="1:17" s="9" customFormat="1" ht="15.75" customHeight="1">
      <c r="A75" s="10"/>
      <c r="B75" s="212"/>
      <c r="E75" s="320"/>
      <c r="H75" s="202"/>
      <c r="I75" s="30"/>
      <c r="J75" s="26"/>
      <c r="M75" s="34"/>
      <c r="N75" s="34"/>
      <c r="O75" s="34"/>
      <c r="Q75" s="205"/>
    </row>
    <row r="76" spans="1:17" s="9" customFormat="1" ht="15.75" customHeight="1">
      <c r="A76" s="15" t="s">
        <v>74</v>
      </c>
      <c r="B76" s="212" t="s">
        <v>156</v>
      </c>
      <c r="C76" s="202"/>
      <c r="D76" s="202"/>
      <c r="E76" s="323"/>
      <c r="F76" s="202"/>
      <c r="G76" s="204"/>
      <c r="I76" s="30"/>
      <c r="J76" s="26"/>
      <c r="M76" s="34"/>
      <c r="N76" s="34"/>
      <c r="O76" s="34"/>
      <c r="Q76" s="205"/>
    </row>
    <row r="77" spans="1:17" s="9" customFormat="1" ht="15.75" customHeight="1">
      <c r="A77" s="23"/>
      <c r="B77" s="212"/>
      <c r="C77" s="214"/>
      <c r="D77" s="214"/>
      <c r="E77" s="325"/>
      <c r="F77" s="214"/>
      <c r="G77" s="215"/>
      <c r="H77" s="22"/>
      <c r="I77" s="30"/>
      <c r="J77" s="26"/>
      <c r="M77" s="34"/>
      <c r="N77" s="34"/>
      <c r="O77" s="34"/>
      <c r="Q77" s="216"/>
    </row>
    <row r="78" spans="1:17" s="9" customFormat="1" ht="15.75" customHeight="1">
      <c r="A78" s="10"/>
      <c r="B78" s="212" t="s">
        <v>23</v>
      </c>
      <c r="C78" s="290">
        <v>1</v>
      </c>
      <c r="D78" s="202"/>
      <c r="E78" s="324"/>
      <c r="F78" s="213"/>
      <c r="G78" s="291"/>
      <c r="H78" s="213"/>
      <c r="I78" s="30"/>
      <c r="J78" s="26"/>
      <c r="M78" s="34"/>
      <c r="N78" s="34"/>
      <c r="O78" s="34"/>
      <c r="Q78" s="205"/>
    </row>
    <row r="79" spans="1:17" s="9" customFormat="1" ht="15.75" customHeight="1">
      <c r="A79" s="10"/>
      <c r="B79" s="212"/>
      <c r="C79" s="202"/>
      <c r="D79" s="202"/>
      <c r="E79" s="323"/>
      <c r="F79" s="202"/>
      <c r="G79" s="204"/>
      <c r="I79" s="30"/>
      <c r="J79" s="26"/>
      <c r="M79" s="34"/>
      <c r="N79" s="34"/>
      <c r="O79" s="34"/>
      <c r="Q79" s="205"/>
    </row>
    <row r="80" spans="1:17" s="9" customFormat="1" ht="31.5">
      <c r="A80" s="14"/>
      <c r="B80" s="227" t="s">
        <v>43</v>
      </c>
      <c r="C80" s="190"/>
      <c r="D80" s="190"/>
      <c r="E80" s="326"/>
      <c r="F80" s="190"/>
      <c r="G80" s="280"/>
      <c r="H80" s="190"/>
      <c r="I80" s="144"/>
      <c r="J80" s="26"/>
      <c r="M80" s="34"/>
      <c r="N80" s="34"/>
      <c r="O80" s="34"/>
      <c r="Q80" s="193"/>
    </row>
    <row r="81" spans="1:17" s="9" customFormat="1" ht="15.75">
      <c r="A81" s="14"/>
      <c r="B81" s="227"/>
      <c r="C81" s="190"/>
      <c r="D81" s="190"/>
      <c r="E81" s="326"/>
      <c r="F81" s="190"/>
      <c r="G81" s="192"/>
      <c r="H81" s="190"/>
      <c r="I81" s="30"/>
      <c r="J81" s="26"/>
      <c r="M81" s="34"/>
      <c r="N81" s="34"/>
      <c r="O81" s="34"/>
      <c r="Q81" s="193"/>
    </row>
    <row r="82" spans="1:17" s="9" customFormat="1" ht="15.75">
      <c r="A82" s="14" t="s">
        <v>32</v>
      </c>
      <c r="B82" s="11" t="s">
        <v>17</v>
      </c>
      <c r="C82" s="55"/>
      <c r="E82" s="312"/>
      <c r="G82" s="122"/>
      <c r="I82" s="30"/>
      <c r="J82" s="26"/>
      <c r="M82" s="34"/>
      <c r="N82" s="34"/>
      <c r="O82" s="34"/>
      <c r="Q82" s="114"/>
    </row>
    <row r="83" spans="1:17" s="9" customFormat="1" ht="15.75">
      <c r="A83" s="14"/>
      <c r="B83" s="11"/>
      <c r="C83" s="55"/>
      <c r="E83" s="312"/>
      <c r="G83" s="122"/>
      <c r="I83" s="30"/>
      <c r="J83" s="26"/>
      <c r="M83" s="34"/>
      <c r="N83" s="34"/>
      <c r="O83" s="34"/>
      <c r="Q83" s="114"/>
    </row>
    <row r="84" spans="1:17" s="231" customFormat="1" ht="25.5">
      <c r="A84" s="15" t="s">
        <v>33</v>
      </c>
      <c r="B84" s="212" t="s">
        <v>157</v>
      </c>
      <c r="C84" s="202"/>
      <c r="D84" s="202"/>
      <c r="E84" s="323"/>
      <c r="F84" s="202"/>
      <c r="G84" s="204"/>
      <c r="H84" s="228"/>
      <c r="I84" s="229"/>
      <c r="J84" s="230"/>
      <c r="M84" s="232"/>
      <c r="N84" s="232"/>
      <c r="O84" s="232"/>
      <c r="Q84" s="205"/>
    </row>
    <row r="85" spans="1:17" ht="15.75">
      <c r="A85" s="21"/>
      <c r="B85" s="212"/>
      <c r="C85" s="214"/>
      <c r="D85" s="214"/>
      <c r="E85" s="325"/>
      <c r="F85" s="214"/>
      <c r="G85" s="215"/>
      <c r="H85" s="231"/>
      <c r="Q85" s="216"/>
    </row>
    <row r="86" spans="2:8" ht="15.75">
      <c r="B86" s="212" t="s">
        <v>20</v>
      </c>
      <c r="C86" s="290">
        <v>0.85</v>
      </c>
      <c r="E86" s="322"/>
      <c r="F86" s="213"/>
      <c r="G86" s="291"/>
      <c r="H86" s="213"/>
    </row>
    <row r="87" spans="2:8" ht="15.75">
      <c r="B87" s="212"/>
      <c r="E87" s="323"/>
      <c r="H87" s="228"/>
    </row>
    <row r="88" spans="1:8" ht="51">
      <c r="A88" s="178" t="s">
        <v>34</v>
      </c>
      <c r="B88" s="212" t="s">
        <v>158</v>
      </c>
      <c r="E88" s="323"/>
      <c r="H88" s="228"/>
    </row>
    <row r="89" spans="2:8" ht="15.75">
      <c r="B89" s="212"/>
      <c r="E89" s="323"/>
      <c r="H89" s="228"/>
    </row>
    <row r="90" spans="2:8" ht="15.75">
      <c r="B90" s="212" t="s">
        <v>25</v>
      </c>
      <c r="C90" s="202">
        <f>11.43/0.09</f>
        <v>127</v>
      </c>
      <c r="E90" s="324"/>
      <c r="F90" s="213"/>
      <c r="G90" s="291"/>
      <c r="H90" s="213"/>
    </row>
    <row r="91" spans="2:8" ht="15.75">
      <c r="B91" s="212"/>
      <c r="E91" s="323"/>
      <c r="H91" s="228"/>
    </row>
    <row r="92" spans="1:8" ht="51">
      <c r="A92" s="178" t="s">
        <v>35</v>
      </c>
      <c r="B92" s="212" t="s">
        <v>159</v>
      </c>
      <c r="E92" s="323"/>
      <c r="H92" s="228"/>
    </row>
    <row r="93" spans="2:8" ht="15.75">
      <c r="B93" s="212"/>
      <c r="E93" s="323"/>
      <c r="H93" s="228"/>
    </row>
    <row r="94" spans="2:10" ht="15.75">
      <c r="B94" s="212" t="s">
        <v>20</v>
      </c>
      <c r="C94" s="290">
        <f>C51*0.8</f>
        <v>4</v>
      </c>
      <c r="E94" s="324"/>
      <c r="F94" s="213"/>
      <c r="G94" s="291"/>
      <c r="H94" s="213"/>
      <c r="J94" s="184"/>
    </row>
    <row r="95" spans="2:8" ht="15.75">
      <c r="B95" s="212"/>
      <c r="E95" s="323"/>
      <c r="H95" s="228"/>
    </row>
    <row r="96" spans="1:8" ht="25.5">
      <c r="A96" s="178" t="s">
        <v>36</v>
      </c>
      <c r="B96" s="212" t="s">
        <v>160</v>
      </c>
      <c r="E96" s="323"/>
      <c r="H96" s="228"/>
    </row>
    <row r="97" spans="2:8" ht="15.75">
      <c r="B97" s="212"/>
      <c r="E97" s="323"/>
      <c r="H97" s="228"/>
    </row>
    <row r="98" spans="2:8" ht="25.5">
      <c r="B98" s="212" t="s">
        <v>147</v>
      </c>
      <c r="E98" s="323"/>
      <c r="H98" s="228"/>
    </row>
    <row r="99" spans="2:8" ht="15.75">
      <c r="B99" s="212" t="s">
        <v>20</v>
      </c>
      <c r="C99" s="290">
        <f>223.15*0.8</f>
        <v>178.52</v>
      </c>
      <c r="E99" s="322"/>
      <c r="F99" s="213"/>
      <c r="G99" s="291"/>
      <c r="H99" s="213"/>
    </row>
    <row r="100" spans="2:10" ht="15.75">
      <c r="B100" s="212"/>
      <c r="E100" s="323"/>
      <c r="H100" s="202"/>
      <c r="J100" s="184"/>
    </row>
    <row r="101" spans="2:8" ht="15.75">
      <c r="B101" s="212" t="s">
        <v>148</v>
      </c>
      <c r="E101" s="323"/>
      <c r="H101" s="228"/>
    </row>
    <row r="102" spans="2:8" ht="15.75">
      <c r="B102" s="212" t="s">
        <v>20</v>
      </c>
      <c r="C102" s="290">
        <f>223.15*0.2</f>
        <v>44.63</v>
      </c>
      <c r="E102" s="324"/>
      <c r="F102" s="213"/>
      <c r="G102" s="291"/>
      <c r="H102" s="213"/>
    </row>
    <row r="103" spans="2:8" ht="15.75">
      <c r="B103" s="212"/>
      <c r="C103" s="271" t="s">
        <v>176</v>
      </c>
      <c r="D103" s="274"/>
      <c r="E103" s="328" t="s">
        <v>177</v>
      </c>
      <c r="F103" s="272"/>
      <c r="G103" s="273" t="s">
        <v>170</v>
      </c>
      <c r="H103" s="228"/>
    </row>
    <row r="104" spans="1:8" ht="38.25">
      <c r="A104" s="178" t="s">
        <v>37</v>
      </c>
      <c r="B104" s="212" t="s">
        <v>161</v>
      </c>
      <c r="E104" s="323"/>
      <c r="H104" s="228"/>
    </row>
    <row r="105" spans="2:11" ht="15.75">
      <c r="B105" s="212"/>
      <c r="E105" s="323"/>
      <c r="H105" s="228"/>
      <c r="K105" s="194"/>
    </row>
    <row r="106" spans="2:8" ht="25.5">
      <c r="B106" s="212" t="s">
        <v>147</v>
      </c>
      <c r="E106" s="323"/>
      <c r="H106" s="228"/>
    </row>
    <row r="107" spans="2:8" ht="15.75">
      <c r="B107" s="212" t="s">
        <v>20</v>
      </c>
      <c r="C107" s="202">
        <f>1.31*0.8</f>
        <v>1.048</v>
      </c>
      <c r="E107" s="322"/>
      <c r="F107" s="213"/>
      <c r="G107" s="291"/>
      <c r="H107" s="213"/>
    </row>
    <row r="108" spans="2:10" ht="15.75">
      <c r="B108" s="212"/>
      <c r="C108" s="218"/>
      <c r="E108" s="323"/>
      <c r="H108" s="202"/>
      <c r="J108" s="184"/>
    </row>
    <row r="109" spans="2:8" ht="15.75">
      <c r="B109" s="212" t="s">
        <v>148</v>
      </c>
      <c r="E109" s="323"/>
      <c r="H109" s="228"/>
    </row>
    <row r="110" spans="2:8" ht="15.75">
      <c r="B110" s="212" t="s">
        <v>20</v>
      </c>
      <c r="C110" s="202">
        <f>1.31*0.2</f>
        <v>0.262</v>
      </c>
      <c r="E110" s="322"/>
      <c r="F110" s="213"/>
      <c r="G110" s="291"/>
      <c r="H110" s="213"/>
    </row>
    <row r="111" spans="1:17" s="236" customFormat="1" ht="15.75">
      <c r="A111" s="237"/>
      <c r="B111" s="238"/>
      <c r="C111" s="233"/>
      <c r="D111" s="233"/>
      <c r="E111" s="323"/>
      <c r="F111" s="233"/>
      <c r="G111" s="204"/>
      <c r="H111" s="234"/>
      <c r="Q111" s="235"/>
    </row>
    <row r="112" spans="1:17" s="231" customFormat="1" ht="38.25">
      <c r="A112" s="178" t="s">
        <v>45</v>
      </c>
      <c r="B112" s="212" t="s">
        <v>38</v>
      </c>
      <c r="C112" s="202"/>
      <c r="D112" s="202"/>
      <c r="E112" s="323"/>
      <c r="F112" s="202"/>
      <c r="G112" s="204"/>
      <c r="H112" s="228"/>
      <c r="I112" s="229"/>
      <c r="J112" s="230"/>
      <c r="M112" s="232"/>
      <c r="N112" s="232"/>
      <c r="O112" s="232"/>
      <c r="Q112" s="205"/>
    </row>
    <row r="113" spans="2:17" ht="15.75">
      <c r="B113" s="212"/>
      <c r="C113" s="214"/>
      <c r="D113" s="214"/>
      <c r="E113" s="323"/>
      <c r="F113" s="214"/>
      <c r="G113" s="215"/>
      <c r="H113" s="231"/>
      <c r="Q113" s="216"/>
    </row>
    <row r="114" spans="2:8" ht="15.75">
      <c r="B114" s="212" t="s">
        <v>25</v>
      </c>
      <c r="C114" s="290">
        <f>C43*0.65</f>
        <v>104.97500000000001</v>
      </c>
      <c r="E114" s="324"/>
      <c r="G114" s="291"/>
      <c r="H114" s="202"/>
    </row>
    <row r="115" spans="2:8" ht="15.75">
      <c r="B115" s="212"/>
      <c r="E115" s="323"/>
      <c r="H115" s="228"/>
    </row>
    <row r="116" spans="1:17" s="231" customFormat="1" ht="119.25" customHeight="1">
      <c r="A116" s="178" t="s">
        <v>46</v>
      </c>
      <c r="B116" s="61" t="s">
        <v>162</v>
      </c>
      <c r="C116" s="202"/>
      <c r="D116" s="202"/>
      <c r="E116" s="323"/>
      <c r="F116" s="202"/>
      <c r="G116" s="204"/>
      <c r="H116" s="228"/>
      <c r="I116" s="229"/>
      <c r="J116" s="230"/>
      <c r="M116" s="232"/>
      <c r="N116" s="232"/>
      <c r="O116" s="232"/>
      <c r="Q116" s="205"/>
    </row>
    <row r="117" spans="1:17" ht="15.75">
      <c r="A117" s="239"/>
      <c r="B117" s="212"/>
      <c r="C117" s="214"/>
      <c r="D117" s="214"/>
      <c r="E117" s="323"/>
      <c r="F117" s="214"/>
      <c r="G117" s="215"/>
      <c r="H117" s="231"/>
      <c r="Q117" s="216"/>
    </row>
    <row r="118" spans="2:8" ht="15.75">
      <c r="B118" s="212" t="s">
        <v>20</v>
      </c>
      <c r="C118" s="290">
        <v>12.8</v>
      </c>
      <c r="E118" s="324"/>
      <c r="G118" s="291"/>
      <c r="H118" s="202"/>
    </row>
    <row r="119" spans="2:8" ht="15.75">
      <c r="B119" s="212"/>
      <c r="C119" s="183"/>
      <c r="D119" s="183"/>
      <c r="E119" s="329"/>
      <c r="F119" s="183"/>
      <c r="G119" s="183"/>
      <c r="H119" s="228"/>
    </row>
    <row r="120" spans="1:17" s="231" customFormat="1" ht="117" customHeight="1">
      <c r="A120" s="178" t="s">
        <v>47</v>
      </c>
      <c r="B120" s="212" t="s">
        <v>163</v>
      </c>
      <c r="C120" s="202"/>
      <c r="D120" s="202"/>
      <c r="E120" s="323"/>
      <c r="F120" s="202"/>
      <c r="G120" s="204"/>
      <c r="H120" s="228"/>
      <c r="I120" s="229"/>
      <c r="J120" s="230"/>
      <c r="M120" s="232"/>
      <c r="N120" s="232"/>
      <c r="O120" s="232"/>
      <c r="Q120" s="205"/>
    </row>
    <row r="121" spans="1:17" ht="15.75">
      <c r="A121" s="239"/>
      <c r="B121" s="212"/>
      <c r="C121" s="214"/>
      <c r="D121" s="214"/>
      <c r="E121" s="323"/>
      <c r="F121" s="214"/>
      <c r="G121" s="215"/>
      <c r="H121" s="231"/>
      <c r="Q121" s="216"/>
    </row>
    <row r="122" spans="2:8" ht="15.75">
      <c r="B122" s="212" t="s">
        <v>20</v>
      </c>
      <c r="C122" s="290">
        <v>45.7</v>
      </c>
      <c r="E122" s="324"/>
      <c r="G122" s="291"/>
      <c r="H122" s="202"/>
    </row>
    <row r="123" spans="2:8" ht="15.75">
      <c r="B123" s="212"/>
      <c r="E123" s="323"/>
      <c r="H123" s="228"/>
    </row>
    <row r="124" spans="1:17" ht="96" customHeight="1">
      <c r="A124" s="240" t="s">
        <v>48</v>
      </c>
      <c r="B124" s="219" t="s">
        <v>164</v>
      </c>
      <c r="C124" s="220"/>
      <c r="D124" s="220"/>
      <c r="E124" s="323"/>
      <c r="H124" s="228"/>
      <c r="Q124" s="223"/>
    </row>
    <row r="125" spans="1:17" ht="15.75">
      <c r="A125" s="241"/>
      <c r="B125" s="219"/>
      <c r="C125" s="220"/>
      <c r="D125" s="220"/>
      <c r="E125" s="323"/>
      <c r="H125" s="228"/>
      <c r="Q125" s="223"/>
    </row>
    <row r="126" spans="1:17" ht="15.75">
      <c r="A126" s="240"/>
      <c r="B126" s="219" t="s">
        <v>20</v>
      </c>
      <c r="C126" s="292">
        <f>123.91*0.99</f>
        <v>122.67089999999999</v>
      </c>
      <c r="D126" s="220"/>
      <c r="E126" s="324"/>
      <c r="G126" s="291"/>
      <c r="H126" s="202"/>
      <c r="Q126" s="223"/>
    </row>
    <row r="127" spans="1:17" ht="15.75">
      <c r="A127" s="240"/>
      <c r="B127" s="219"/>
      <c r="C127" s="271" t="s">
        <v>176</v>
      </c>
      <c r="D127" s="274"/>
      <c r="E127" s="328" t="s">
        <v>177</v>
      </c>
      <c r="F127" s="272"/>
      <c r="G127" s="273" t="s">
        <v>170</v>
      </c>
      <c r="H127" s="228"/>
      <c r="Q127" s="223"/>
    </row>
    <row r="128" spans="1:17" s="231" customFormat="1" ht="25.5">
      <c r="A128" s="240" t="s">
        <v>49</v>
      </c>
      <c r="B128" s="219" t="s">
        <v>165</v>
      </c>
      <c r="C128" s="220"/>
      <c r="D128" s="220"/>
      <c r="E128" s="323"/>
      <c r="F128" s="202"/>
      <c r="G128" s="204"/>
      <c r="H128" s="228"/>
      <c r="Q128" s="223"/>
    </row>
    <row r="129" spans="1:17" ht="15.75">
      <c r="A129" s="241"/>
      <c r="B129" s="219"/>
      <c r="C129" s="224"/>
      <c r="D129" s="224"/>
      <c r="E129" s="323"/>
      <c r="F129" s="214"/>
      <c r="G129" s="215"/>
      <c r="H129" s="231"/>
      <c r="I129" s="183"/>
      <c r="J129" s="183"/>
      <c r="M129" s="183"/>
      <c r="N129" s="183"/>
      <c r="O129" s="183"/>
      <c r="Q129" s="225"/>
    </row>
    <row r="130" spans="1:17" ht="15.75">
      <c r="A130" s="240"/>
      <c r="B130" s="219" t="s">
        <v>20</v>
      </c>
      <c r="C130" s="292">
        <f>123.91*0.01</f>
        <v>1.2391</v>
      </c>
      <c r="D130" s="220"/>
      <c r="E130" s="324"/>
      <c r="G130" s="291"/>
      <c r="H130" s="202"/>
      <c r="I130" s="183"/>
      <c r="J130" s="183"/>
      <c r="M130" s="183"/>
      <c r="N130" s="183"/>
      <c r="O130" s="183"/>
      <c r="Q130" s="223"/>
    </row>
    <row r="131" spans="1:17" ht="15.75">
      <c r="A131" s="240"/>
      <c r="B131" s="219"/>
      <c r="C131" s="220"/>
      <c r="D131" s="220"/>
      <c r="E131" s="323"/>
      <c r="H131" s="228"/>
      <c r="I131" s="183"/>
      <c r="J131" s="183"/>
      <c r="M131" s="183"/>
      <c r="N131" s="183"/>
      <c r="O131" s="183"/>
      <c r="Q131" s="223"/>
    </row>
    <row r="132" spans="1:8" ht="63.75">
      <c r="A132" s="178" t="s">
        <v>50</v>
      </c>
      <c r="B132" s="212" t="s">
        <v>166</v>
      </c>
      <c r="E132" s="323"/>
      <c r="H132" s="228"/>
    </row>
    <row r="133" spans="1:8" ht="15.75">
      <c r="A133" s="239"/>
      <c r="B133" s="212"/>
      <c r="E133" s="323"/>
      <c r="H133" s="228"/>
    </row>
    <row r="134" spans="2:8" ht="15.75">
      <c r="B134" s="212" t="s">
        <v>20</v>
      </c>
      <c r="C134" s="290">
        <v>41.2</v>
      </c>
      <c r="E134" s="324"/>
      <c r="G134" s="291"/>
      <c r="H134" s="202"/>
    </row>
    <row r="135" spans="2:8" ht="15.75">
      <c r="B135" s="212"/>
      <c r="E135" s="323"/>
      <c r="H135" s="228"/>
    </row>
    <row r="136" spans="1:8" ht="331.5" customHeight="1">
      <c r="A136" s="178" t="s">
        <v>51</v>
      </c>
      <c r="B136" s="19" t="s">
        <v>95</v>
      </c>
      <c r="E136" s="323"/>
      <c r="H136" s="228"/>
    </row>
    <row r="137" spans="1:8" ht="15.75">
      <c r="A137" s="239"/>
      <c r="B137" s="242"/>
      <c r="E137" s="323"/>
      <c r="H137" s="228"/>
    </row>
    <row r="138" spans="2:8" ht="15.75">
      <c r="B138" s="212" t="s">
        <v>25</v>
      </c>
      <c r="C138" s="202">
        <f>C90</f>
        <v>127</v>
      </c>
      <c r="E138" s="322"/>
      <c r="G138" s="291"/>
      <c r="H138" s="202"/>
    </row>
    <row r="139" spans="2:8" ht="15.75">
      <c r="B139" s="212"/>
      <c r="E139" s="323"/>
      <c r="H139" s="202"/>
    </row>
    <row r="140" spans="1:8" ht="43.5" customHeight="1">
      <c r="A140" s="178" t="s">
        <v>67</v>
      </c>
      <c r="B140" s="19" t="s">
        <v>257</v>
      </c>
      <c r="E140" s="323"/>
      <c r="H140" s="228"/>
    </row>
    <row r="141" spans="1:8" ht="15.75">
      <c r="A141" s="239"/>
      <c r="B141" s="242"/>
      <c r="E141" s="323"/>
      <c r="H141" s="228"/>
    </row>
    <row r="142" spans="2:8" ht="15.75">
      <c r="B142" s="212" t="s">
        <v>25</v>
      </c>
      <c r="C142" s="290">
        <v>77</v>
      </c>
      <c r="E142" s="324"/>
      <c r="G142" s="291"/>
      <c r="H142" s="202"/>
    </row>
    <row r="143" spans="2:8" ht="15.75">
      <c r="B143" s="212"/>
      <c r="E143" s="323"/>
      <c r="H143" s="228"/>
    </row>
    <row r="144" spans="1:8" ht="25.5">
      <c r="A144" s="178" t="s">
        <v>63</v>
      </c>
      <c r="B144" s="242" t="s">
        <v>256</v>
      </c>
      <c r="E144" s="323"/>
      <c r="H144" s="228"/>
    </row>
    <row r="145" spans="1:8" ht="15.75">
      <c r="A145" s="239"/>
      <c r="B145" s="242"/>
      <c r="E145" s="323"/>
      <c r="H145" s="228"/>
    </row>
    <row r="146" spans="2:8" ht="15.75">
      <c r="B146" s="212" t="s">
        <v>25</v>
      </c>
      <c r="C146" s="202">
        <f>4.5/0.05</f>
        <v>90</v>
      </c>
      <c r="E146" s="324"/>
      <c r="G146" s="291"/>
      <c r="H146" s="202"/>
    </row>
    <row r="147" spans="2:8" ht="15.75">
      <c r="B147" s="212"/>
      <c r="C147" s="271" t="s">
        <v>176</v>
      </c>
      <c r="D147" s="274"/>
      <c r="E147" s="328" t="s">
        <v>177</v>
      </c>
      <c r="F147" s="272"/>
      <c r="G147" s="273" t="s">
        <v>170</v>
      </c>
      <c r="H147" s="228"/>
    </row>
    <row r="148" spans="1:8" ht="51">
      <c r="A148" s="178" t="s">
        <v>57</v>
      </c>
      <c r="B148" s="212" t="s">
        <v>167</v>
      </c>
      <c r="E148" s="323"/>
      <c r="H148" s="228"/>
    </row>
    <row r="149" spans="2:8" ht="15.75">
      <c r="B149" s="212"/>
      <c r="E149" s="323"/>
      <c r="H149" s="228"/>
    </row>
    <row r="150" spans="2:8" ht="15.75">
      <c r="B150" s="212" t="s">
        <v>20</v>
      </c>
      <c r="C150" s="290">
        <f>(224.45-C130)*1.3</f>
        <v>290.17417</v>
      </c>
      <c r="E150" s="324"/>
      <c r="G150" s="291"/>
      <c r="H150" s="202"/>
    </row>
    <row r="151" spans="2:8" ht="15.75">
      <c r="B151" s="212"/>
      <c r="E151" s="323"/>
      <c r="H151" s="228"/>
    </row>
    <row r="152" spans="1:8" ht="51">
      <c r="A152" s="178" t="s">
        <v>58</v>
      </c>
      <c r="B152" s="212" t="s">
        <v>168</v>
      </c>
      <c r="E152" s="323"/>
      <c r="H152" s="228"/>
    </row>
    <row r="153" spans="2:8" ht="15.75">
      <c r="B153" s="212"/>
      <c r="E153" s="323"/>
      <c r="H153" s="228"/>
    </row>
    <row r="154" spans="2:8" ht="15.75">
      <c r="B154" s="212" t="s">
        <v>25</v>
      </c>
      <c r="C154" s="290">
        <f>C86/0.15</f>
        <v>5.666666666666667</v>
      </c>
      <c r="E154" s="324"/>
      <c r="G154" s="291"/>
      <c r="H154" s="202"/>
    </row>
    <row r="155" spans="2:8" ht="15.75">
      <c r="B155" s="212"/>
      <c r="E155" s="323"/>
      <c r="H155" s="228"/>
    </row>
    <row r="156" spans="1:8" ht="25.5">
      <c r="A156" s="178" t="s">
        <v>64</v>
      </c>
      <c r="B156" s="212" t="s">
        <v>169</v>
      </c>
      <c r="E156" s="323"/>
      <c r="H156" s="228"/>
    </row>
    <row r="157" spans="2:8" ht="15.75">
      <c r="B157" s="212"/>
      <c r="E157" s="323"/>
      <c r="H157" s="228"/>
    </row>
    <row r="158" spans="2:8" ht="15.75">
      <c r="B158" s="212" t="s">
        <v>41</v>
      </c>
      <c r="C158" s="290">
        <v>2</v>
      </c>
      <c r="E158" s="324"/>
      <c r="G158" s="291"/>
      <c r="H158" s="202"/>
    </row>
    <row r="159" spans="2:8" ht="15.75">
      <c r="B159" s="212"/>
      <c r="C159" s="183"/>
      <c r="D159" s="183"/>
      <c r="E159" s="183"/>
      <c r="F159" s="183"/>
      <c r="G159" s="183"/>
      <c r="H159" s="228"/>
    </row>
    <row r="160" spans="1:17" s="231" customFormat="1" ht="63.75">
      <c r="A160" s="178" t="s">
        <v>65</v>
      </c>
      <c r="B160" s="212" t="s">
        <v>7</v>
      </c>
      <c r="C160" s="202"/>
      <c r="D160" s="202"/>
      <c r="E160" s="203"/>
      <c r="F160" s="202"/>
      <c r="G160" s="204"/>
      <c r="H160" s="228"/>
      <c r="I160" s="229"/>
      <c r="J160" s="230"/>
      <c r="M160" s="232"/>
      <c r="N160" s="232"/>
      <c r="O160" s="232"/>
      <c r="Q160" s="205"/>
    </row>
    <row r="161" spans="2:17" ht="15.75">
      <c r="B161" s="212"/>
      <c r="C161" s="214"/>
      <c r="D161" s="214"/>
      <c r="E161" s="217"/>
      <c r="F161" s="214"/>
      <c r="G161" s="215"/>
      <c r="H161" s="231"/>
      <c r="Q161" s="216"/>
    </row>
    <row r="162" spans="2:8" ht="15.75">
      <c r="B162" s="212" t="s">
        <v>39</v>
      </c>
      <c r="G162" s="291"/>
      <c r="H162" s="202"/>
    </row>
    <row r="163" spans="2:8" ht="15.75">
      <c r="B163" s="212"/>
      <c r="H163" s="228"/>
    </row>
    <row r="164" spans="1:17" s="9" customFormat="1" ht="15.75">
      <c r="A164" s="178"/>
      <c r="B164" s="227" t="s">
        <v>21</v>
      </c>
      <c r="C164" s="208"/>
      <c r="D164" s="208"/>
      <c r="E164" s="209"/>
      <c r="F164" s="208"/>
      <c r="G164" s="280"/>
      <c r="H164" s="190"/>
      <c r="I164" s="30"/>
      <c r="J164" s="26"/>
      <c r="M164" s="34"/>
      <c r="N164" s="34"/>
      <c r="O164" s="34"/>
      <c r="Q164" s="211"/>
    </row>
    <row r="165" spans="2:17" ht="15.75">
      <c r="B165" s="212"/>
      <c r="C165" s="218"/>
      <c r="H165" s="202"/>
      <c r="Q165" s="243"/>
    </row>
    <row r="166" spans="2:8" ht="15.75">
      <c r="B166" s="212"/>
      <c r="C166" s="218"/>
      <c r="H166" s="202"/>
    </row>
    <row r="167" spans="2:8" ht="15.75">
      <c r="B167" s="244"/>
      <c r="H167" s="228"/>
    </row>
    <row r="168" spans="2:8" ht="15.75">
      <c r="B168" s="212"/>
      <c r="H168" s="228"/>
    </row>
    <row r="169" spans="2:8" ht="15.75">
      <c r="B169" s="212"/>
      <c r="C169" s="226"/>
      <c r="H169" s="202"/>
    </row>
    <row r="170" spans="2:8" ht="15.75">
      <c r="B170" s="212"/>
      <c r="C170" s="220"/>
      <c r="H170" s="202"/>
    </row>
    <row r="171" spans="2:8" ht="15.75">
      <c r="B171" s="212"/>
      <c r="C171" s="220"/>
      <c r="H171" s="202"/>
    </row>
    <row r="172" spans="2:13" ht="94.5" customHeight="1">
      <c r="B172" s="244"/>
      <c r="C172" s="220"/>
      <c r="H172" s="228"/>
      <c r="K172" s="12"/>
      <c r="M172" s="244"/>
    </row>
    <row r="173" spans="2:12" ht="15.75">
      <c r="B173" s="212"/>
      <c r="C173" s="220"/>
      <c r="H173" s="228"/>
      <c r="K173" s="194"/>
      <c r="L173" s="194"/>
    </row>
    <row r="174" spans="2:8" ht="15.75">
      <c r="B174" s="212"/>
      <c r="C174" s="226"/>
      <c r="H174" s="202"/>
    </row>
    <row r="175" spans="2:8" ht="15.75">
      <c r="B175" s="212"/>
      <c r="C175" s="226"/>
      <c r="H175" s="202"/>
    </row>
    <row r="176" spans="2:13" ht="111" customHeight="1">
      <c r="B176" s="244"/>
      <c r="C176" s="220"/>
      <c r="H176" s="228"/>
      <c r="K176" s="12"/>
      <c r="M176" s="244"/>
    </row>
    <row r="177" spans="2:8" ht="15.75">
      <c r="B177" s="212"/>
      <c r="C177" s="220"/>
      <c r="H177" s="228"/>
    </row>
    <row r="178" spans="2:8" ht="15.75">
      <c r="B178" s="212"/>
      <c r="C178" s="226"/>
      <c r="E178" s="205"/>
      <c r="H178" s="202"/>
    </row>
    <row r="179" spans="2:8" ht="15.75">
      <c r="B179" s="212"/>
      <c r="C179" s="218"/>
      <c r="H179" s="202"/>
    </row>
    <row r="180" spans="2:11" ht="15.75">
      <c r="B180" s="244"/>
      <c r="H180" s="228"/>
      <c r="K180" s="12"/>
    </row>
    <row r="181" spans="2:8" ht="15.75">
      <c r="B181" s="212"/>
      <c r="H181" s="228"/>
    </row>
    <row r="182" spans="2:8" ht="15.75">
      <c r="B182" s="212"/>
      <c r="C182" s="218"/>
      <c r="E182" s="205"/>
      <c r="H182" s="202"/>
    </row>
    <row r="183" spans="2:8" ht="15.75">
      <c r="B183" s="212"/>
      <c r="C183" s="218"/>
      <c r="H183" s="202"/>
    </row>
    <row r="184" spans="2:13" ht="15.75">
      <c r="B184" s="244"/>
      <c r="H184" s="228"/>
      <c r="K184" s="12"/>
      <c r="M184" s="244"/>
    </row>
    <row r="185" spans="2:8" ht="15.75">
      <c r="B185" s="212"/>
      <c r="H185" s="228"/>
    </row>
    <row r="186" spans="2:8" ht="15.75">
      <c r="B186" s="212"/>
      <c r="C186" s="218"/>
      <c r="E186" s="205"/>
      <c r="H186" s="202"/>
    </row>
    <row r="187" spans="1:17" ht="15.75">
      <c r="A187" s="14"/>
      <c r="B187" s="11"/>
      <c r="C187" s="55"/>
      <c r="D187" s="9"/>
      <c r="F187" s="9"/>
      <c r="G187" s="122"/>
      <c r="H187" s="9"/>
      <c r="Q187" s="114"/>
    </row>
    <row r="188" spans="2:11" ht="15.75">
      <c r="B188" s="244"/>
      <c r="H188" s="228"/>
      <c r="K188" s="12"/>
    </row>
    <row r="189" spans="2:8" ht="15.75">
      <c r="B189" s="212"/>
      <c r="H189" s="228"/>
    </row>
    <row r="190" spans="2:8" ht="15.75">
      <c r="B190" s="212"/>
      <c r="C190" s="218"/>
      <c r="E190" s="205"/>
      <c r="H190" s="202"/>
    </row>
    <row r="191" spans="2:8" ht="15.75">
      <c r="B191" s="212"/>
      <c r="C191" s="218"/>
      <c r="H191" s="202"/>
    </row>
    <row r="192" spans="2:11" ht="15.75">
      <c r="B192" s="244"/>
      <c r="H192" s="228"/>
      <c r="K192" s="12"/>
    </row>
    <row r="193" spans="2:8" ht="15.75">
      <c r="B193" s="212"/>
      <c r="H193" s="228"/>
    </row>
    <row r="194" spans="2:8" ht="15.75">
      <c r="B194" s="212"/>
      <c r="C194" s="218"/>
      <c r="H194" s="202"/>
    </row>
    <row r="195" spans="2:17" ht="15.75">
      <c r="B195" s="212"/>
      <c r="C195" s="218"/>
      <c r="H195" s="202"/>
      <c r="Q195" s="243"/>
    </row>
    <row r="196" spans="2:8" ht="15.75">
      <c r="B196" s="244"/>
      <c r="H196" s="228"/>
    </row>
    <row r="197" spans="2:8" ht="15.75">
      <c r="B197" s="212"/>
      <c r="H197" s="228"/>
    </row>
    <row r="198" spans="2:8" ht="15.75">
      <c r="B198" s="212"/>
      <c r="C198" s="218"/>
      <c r="E198" s="205"/>
      <c r="H198" s="202"/>
    </row>
    <row r="199" spans="2:17" ht="15.75">
      <c r="B199" s="212"/>
      <c r="C199" s="218"/>
      <c r="H199" s="202"/>
      <c r="Q199" s="243"/>
    </row>
    <row r="200" spans="2:8" ht="15.75">
      <c r="B200" s="244"/>
      <c r="H200" s="228"/>
    </row>
    <row r="201" spans="2:8" ht="15.75">
      <c r="B201" s="212"/>
      <c r="H201" s="228"/>
    </row>
    <row r="202" spans="2:8" ht="15.75">
      <c r="B202" s="212"/>
      <c r="C202" s="218"/>
      <c r="H202" s="202"/>
    </row>
    <row r="203" spans="2:8" ht="15.75">
      <c r="B203" s="212"/>
      <c r="C203" s="218"/>
      <c r="H203" s="202"/>
    </row>
    <row r="204" spans="2:11" ht="15.75">
      <c r="B204" s="244"/>
      <c r="H204" s="228"/>
      <c r="K204" s="212"/>
    </row>
    <row r="205" spans="2:8" ht="15.75">
      <c r="B205" s="212"/>
      <c r="H205" s="228"/>
    </row>
    <row r="206" spans="2:8" ht="15.75">
      <c r="B206" s="212"/>
      <c r="C206" s="218"/>
      <c r="E206" s="205"/>
      <c r="H206" s="202"/>
    </row>
    <row r="207" spans="2:8" ht="15.75">
      <c r="B207" s="212"/>
      <c r="C207" s="218"/>
      <c r="H207" s="202"/>
    </row>
    <row r="208" spans="2:8" ht="15.75">
      <c r="B208" s="244"/>
      <c r="H208" s="228"/>
    </row>
    <row r="209" spans="2:11" ht="15.75">
      <c r="B209" s="212"/>
      <c r="H209" s="228"/>
      <c r="K209" s="245"/>
    </row>
    <row r="210" spans="1:17" s="184" customFormat="1" ht="15.75">
      <c r="A210" s="178"/>
      <c r="B210" s="212"/>
      <c r="C210" s="218"/>
      <c r="D210" s="202"/>
      <c r="E210" s="205"/>
      <c r="F210" s="202"/>
      <c r="G210" s="204"/>
      <c r="H210" s="202"/>
      <c r="J210" s="185"/>
      <c r="K210" s="183"/>
      <c r="L210" s="183"/>
      <c r="M210" s="186"/>
      <c r="N210" s="186"/>
      <c r="O210" s="186"/>
      <c r="P210" s="183"/>
      <c r="Q210" s="205"/>
    </row>
    <row r="211" spans="1:17" s="184" customFormat="1" ht="15.75">
      <c r="A211" s="178"/>
      <c r="B211" s="212"/>
      <c r="C211" s="202"/>
      <c r="D211" s="202"/>
      <c r="E211" s="246"/>
      <c r="F211" s="202"/>
      <c r="G211" s="204"/>
      <c r="H211" s="202"/>
      <c r="J211" s="185"/>
      <c r="K211" s="183"/>
      <c r="L211" s="183"/>
      <c r="M211" s="186"/>
      <c r="N211" s="186"/>
      <c r="O211" s="186"/>
      <c r="P211" s="183"/>
      <c r="Q211" s="205"/>
    </row>
    <row r="212" spans="1:17" s="184" customFormat="1" ht="80.25" customHeight="1">
      <c r="A212" s="178"/>
      <c r="B212" s="244"/>
      <c r="C212" s="202"/>
      <c r="D212" s="202"/>
      <c r="E212" s="246"/>
      <c r="F212" s="202"/>
      <c r="G212" s="204"/>
      <c r="H212" s="228"/>
      <c r="J212" s="185"/>
      <c r="K212" s="183"/>
      <c r="L212" s="183"/>
      <c r="M212" s="186"/>
      <c r="N212" s="186"/>
      <c r="O212" s="186"/>
      <c r="P212" s="183"/>
      <c r="Q212" s="205"/>
    </row>
    <row r="213" spans="1:17" s="184" customFormat="1" ht="15.75">
      <c r="A213" s="178"/>
      <c r="B213" s="212"/>
      <c r="C213" s="202"/>
      <c r="D213" s="202"/>
      <c r="E213" s="246"/>
      <c r="F213" s="202"/>
      <c r="G213" s="204"/>
      <c r="H213" s="228"/>
      <c r="J213" s="185"/>
      <c r="K213" s="183"/>
      <c r="L213" s="183"/>
      <c r="M213" s="186"/>
      <c r="N213" s="186"/>
      <c r="O213" s="186"/>
      <c r="P213" s="183"/>
      <c r="Q213" s="205"/>
    </row>
    <row r="214" spans="1:17" s="184" customFormat="1" ht="15.75">
      <c r="A214" s="178"/>
      <c r="B214" s="212"/>
      <c r="C214" s="218"/>
      <c r="D214" s="202"/>
      <c r="E214" s="205"/>
      <c r="F214" s="202"/>
      <c r="G214" s="204"/>
      <c r="H214" s="202"/>
      <c r="J214" s="185"/>
      <c r="K214" s="183"/>
      <c r="L214" s="183"/>
      <c r="M214" s="186"/>
      <c r="N214" s="186"/>
      <c r="O214" s="186"/>
      <c r="P214" s="183"/>
      <c r="Q214" s="205"/>
    </row>
    <row r="215" spans="1:17" s="184" customFormat="1" ht="15.75">
      <c r="A215" s="178"/>
      <c r="B215" s="212"/>
      <c r="C215" s="218"/>
      <c r="D215" s="202"/>
      <c r="E215" s="246"/>
      <c r="F215" s="202"/>
      <c r="G215" s="204"/>
      <c r="H215" s="202"/>
      <c r="J215" s="185"/>
      <c r="K215" s="183"/>
      <c r="L215" s="183"/>
      <c r="M215" s="186"/>
      <c r="N215" s="186"/>
      <c r="O215" s="186"/>
      <c r="P215" s="183"/>
      <c r="Q215" s="205"/>
    </row>
    <row r="216" spans="1:17" s="184" customFormat="1" ht="15.75">
      <c r="A216" s="178"/>
      <c r="B216" s="244"/>
      <c r="C216" s="202"/>
      <c r="D216" s="202"/>
      <c r="E216" s="246"/>
      <c r="F216" s="202"/>
      <c r="G216" s="204"/>
      <c r="H216" s="228"/>
      <c r="J216" s="185"/>
      <c r="K216" s="183"/>
      <c r="L216" s="183"/>
      <c r="M216" s="186"/>
      <c r="N216" s="186"/>
      <c r="O216" s="186"/>
      <c r="P216" s="183"/>
      <c r="Q216" s="205"/>
    </row>
    <row r="217" spans="1:17" s="184" customFormat="1" ht="15.75">
      <c r="A217" s="178"/>
      <c r="B217" s="212"/>
      <c r="C217" s="202"/>
      <c r="D217" s="202"/>
      <c r="E217" s="246"/>
      <c r="F217" s="202"/>
      <c r="G217" s="204"/>
      <c r="H217" s="228"/>
      <c r="J217" s="185"/>
      <c r="K217" s="183"/>
      <c r="L217" s="183"/>
      <c r="M217" s="186"/>
      <c r="N217" s="186"/>
      <c r="O217" s="186"/>
      <c r="P217" s="183"/>
      <c r="Q217" s="205"/>
    </row>
    <row r="218" spans="1:17" s="184" customFormat="1" ht="15.75">
      <c r="A218" s="178"/>
      <c r="B218" s="212"/>
      <c r="C218" s="218"/>
      <c r="D218" s="202"/>
      <c r="E218" s="205"/>
      <c r="F218" s="202"/>
      <c r="G218" s="204"/>
      <c r="H218" s="202"/>
      <c r="J218" s="185"/>
      <c r="K218" s="183"/>
      <c r="L218" s="183"/>
      <c r="M218" s="186"/>
      <c r="N218" s="186"/>
      <c r="O218" s="186"/>
      <c r="P218" s="183"/>
      <c r="Q218" s="205"/>
    </row>
    <row r="219" spans="1:17" s="184" customFormat="1" ht="15.75">
      <c r="A219" s="178"/>
      <c r="B219" s="212"/>
      <c r="C219" s="218"/>
      <c r="D219" s="202"/>
      <c r="E219" s="203"/>
      <c r="F219" s="202"/>
      <c r="G219" s="204"/>
      <c r="H219" s="202"/>
      <c r="J219" s="185"/>
      <c r="K219" s="183"/>
      <c r="L219" s="183"/>
      <c r="M219" s="186"/>
      <c r="N219" s="186"/>
      <c r="O219" s="186"/>
      <c r="P219" s="183"/>
      <c r="Q219" s="205"/>
    </row>
    <row r="220" spans="1:17" s="184" customFormat="1" ht="15.75">
      <c r="A220" s="178"/>
      <c r="B220" s="244"/>
      <c r="C220" s="202"/>
      <c r="D220" s="202"/>
      <c r="E220" s="246"/>
      <c r="F220" s="202"/>
      <c r="G220" s="204"/>
      <c r="H220" s="228"/>
      <c r="J220" s="185"/>
      <c r="K220" s="183"/>
      <c r="L220" s="183"/>
      <c r="M220" s="186"/>
      <c r="N220" s="186"/>
      <c r="O220" s="186"/>
      <c r="P220" s="183"/>
      <c r="Q220" s="205"/>
    </row>
    <row r="221" spans="1:17" s="184" customFormat="1" ht="15.75">
      <c r="A221" s="178"/>
      <c r="B221" s="212"/>
      <c r="C221" s="202"/>
      <c r="D221" s="202"/>
      <c r="E221" s="246"/>
      <c r="F221" s="202"/>
      <c r="G221" s="204"/>
      <c r="H221" s="228"/>
      <c r="J221" s="185"/>
      <c r="K221" s="183"/>
      <c r="L221" s="183"/>
      <c r="M221" s="186"/>
      <c r="N221" s="186"/>
      <c r="O221" s="186"/>
      <c r="P221" s="183"/>
      <c r="Q221" s="205"/>
    </row>
    <row r="222" spans="1:17" s="184" customFormat="1" ht="15.75">
      <c r="A222" s="178"/>
      <c r="B222" s="212"/>
      <c r="C222" s="218"/>
      <c r="D222" s="202"/>
      <c r="E222" s="205"/>
      <c r="F222" s="202"/>
      <c r="G222" s="204"/>
      <c r="H222" s="202"/>
      <c r="J222" s="185"/>
      <c r="K222" s="183"/>
      <c r="L222" s="183"/>
      <c r="M222" s="186"/>
      <c r="N222" s="186"/>
      <c r="O222" s="186"/>
      <c r="P222" s="183"/>
      <c r="Q222" s="205"/>
    </row>
    <row r="223" spans="1:17" s="184" customFormat="1" ht="15.75">
      <c r="A223" s="178"/>
      <c r="B223" s="212"/>
      <c r="C223" s="202"/>
      <c r="D223" s="202"/>
      <c r="E223" s="246"/>
      <c r="F223" s="202"/>
      <c r="G223" s="204"/>
      <c r="H223" s="202"/>
      <c r="J223" s="185"/>
      <c r="K223" s="183"/>
      <c r="L223" s="183"/>
      <c r="M223" s="186"/>
      <c r="N223" s="186"/>
      <c r="O223" s="186"/>
      <c r="P223" s="183"/>
      <c r="Q223" s="205"/>
    </row>
    <row r="224" spans="1:17" s="184" customFormat="1" ht="15.75">
      <c r="A224" s="178"/>
      <c r="B224" s="244"/>
      <c r="C224" s="202"/>
      <c r="D224" s="202"/>
      <c r="E224" s="203"/>
      <c r="F224" s="202"/>
      <c r="G224" s="204"/>
      <c r="H224" s="228"/>
      <c r="J224" s="185"/>
      <c r="K224" s="183"/>
      <c r="L224" s="183"/>
      <c r="M224" s="186"/>
      <c r="N224" s="186"/>
      <c r="O224" s="186"/>
      <c r="P224" s="183"/>
      <c r="Q224" s="205"/>
    </row>
    <row r="225" spans="1:17" s="184" customFormat="1" ht="15.75">
      <c r="A225" s="178"/>
      <c r="B225" s="212"/>
      <c r="C225" s="202"/>
      <c r="D225" s="202"/>
      <c r="E225" s="203"/>
      <c r="F225" s="202"/>
      <c r="G225" s="204"/>
      <c r="H225" s="228"/>
      <c r="J225" s="185"/>
      <c r="K225" s="183"/>
      <c r="L225" s="183"/>
      <c r="M225" s="186"/>
      <c r="N225" s="186"/>
      <c r="O225" s="186"/>
      <c r="P225" s="183"/>
      <c r="Q225" s="205"/>
    </row>
    <row r="226" spans="1:17" s="184" customFormat="1" ht="15.75">
      <c r="A226" s="178"/>
      <c r="B226" s="212"/>
      <c r="C226" s="218"/>
      <c r="D226" s="202"/>
      <c r="E226" s="205"/>
      <c r="F226" s="202"/>
      <c r="G226" s="204"/>
      <c r="H226" s="202"/>
      <c r="J226" s="185"/>
      <c r="K226" s="183"/>
      <c r="L226" s="183"/>
      <c r="M226" s="186"/>
      <c r="N226" s="186"/>
      <c r="O226" s="186"/>
      <c r="P226" s="183"/>
      <c r="Q226" s="205"/>
    </row>
    <row r="227" spans="1:17" s="184" customFormat="1" ht="15.75">
      <c r="A227" s="178"/>
      <c r="B227" s="212"/>
      <c r="C227" s="202"/>
      <c r="D227" s="202"/>
      <c r="E227" s="246"/>
      <c r="F227" s="202"/>
      <c r="G227" s="204"/>
      <c r="H227" s="202"/>
      <c r="J227" s="185"/>
      <c r="K227" s="183"/>
      <c r="L227" s="183"/>
      <c r="M227" s="186"/>
      <c r="N227" s="186"/>
      <c r="O227" s="186"/>
      <c r="P227" s="183"/>
      <c r="Q227" s="205"/>
    </row>
    <row r="228" spans="1:17" s="184" customFormat="1" ht="80.25" customHeight="1">
      <c r="A228" s="178"/>
      <c r="B228" s="244"/>
      <c r="C228" s="202"/>
      <c r="D228" s="202"/>
      <c r="E228" s="246"/>
      <c r="F228" s="202"/>
      <c r="G228" s="204"/>
      <c r="H228" s="228"/>
      <c r="J228" s="185"/>
      <c r="K228" s="183"/>
      <c r="L228" s="183"/>
      <c r="M228" s="186"/>
      <c r="N228" s="186"/>
      <c r="O228" s="186"/>
      <c r="P228" s="183"/>
      <c r="Q228" s="205"/>
    </row>
    <row r="229" spans="1:17" s="184" customFormat="1" ht="15.75">
      <c r="A229" s="178"/>
      <c r="B229" s="212"/>
      <c r="C229" s="202"/>
      <c r="D229" s="202"/>
      <c r="E229" s="246"/>
      <c r="F229" s="202"/>
      <c r="G229" s="204"/>
      <c r="H229" s="228"/>
      <c r="J229" s="185"/>
      <c r="K229" s="183"/>
      <c r="L229" s="183"/>
      <c r="M229" s="186"/>
      <c r="N229" s="186"/>
      <c r="O229" s="186"/>
      <c r="P229" s="183"/>
      <c r="Q229" s="205"/>
    </row>
    <row r="230" spans="1:17" s="184" customFormat="1" ht="15.75">
      <c r="A230" s="178"/>
      <c r="B230" s="212"/>
      <c r="C230" s="218"/>
      <c r="D230" s="202"/>
      <c r="E230" s="205"/>
      <c r="F230" s="202"/>
      <c r="G230" s="204"/>
      <c r="H230" s="202"/>
      <c r="J230" s="185"/>
      <c r="K230" s="183"/>
      <c r="L230" s="183"/>
      <c r="M230" s="186"/>
      <c r="N230" s="186"/>
      <c r="O230" s="186"/>
      <c r="P230" s="183"/>
      <c r="Q230" s="205"/>
    </row>
    <row r="231" spans="1:17" s="184" customFormat="1" ht="15.75">
      <c r="A231" s="178"/>
      <c r="B231" s="212"/>
      <c r="C231" s="202"/>
      <c r="D231" s="202"/>
      <c r="E231" s="246"/>
      <c r="F231" s="202"/>
      <c r="G231" s="204"/>
      <c r="H231" s="202"/>
      <c r="J231" s="185"/>
      <c r="K231" s="183"/>
      <c r="L231" s="183"/>
      <c r="M231" s="186"/>
      <c r="N231" s="186"/>
      <c r="O231" s="186"/>
      <c r="P231" s="183"/>
      <c r="Q231" s="205"/>
    </row>
    <row r="232" spans="1:17" s="184" customFormat="1" ht="54.75" customHeight="1">
      <c r="A232" s="178"/>
      <c r="B232" s="244"/>
      <c r="C232" s="202"/>
      <c r="D232" s="202"/>
      <c r="E232" s="203"/>
      <c r="F232" s="202"/>
      <c r="G232" s="204"/>
      <c r="H232" s="228"/>
      <c r="J232" s="185"/>
      <c r="K232" s="183"/>
      <c r="L232" s="183"/>
      <c r="M232" s="186"/>
      <c r="N232" s="186"/>
      <c r="O232" s="186"/>
      <c r="P232" s="183"/>
      <c r="Q232" s="205"/>
    </row>
    <row r="233" spans="1:17" s="184" customFormat="1" ht="15.75">
      <c r="A233" s="178"/>
      <c r="B233" s="212"/>
      <c r="C233" s="202"/>
      <c r="D233" s="202"/>
      <c r="E233" s="203"/>
      <c r="F233" s="202"/>
      <c r="G233" s="204"/>
      <c r="H233" s="228"/>
      <c r="J233" s="185"/>
      <c r="K233" s="183"/>
      <c r="L233" s="183"/>
      <c r="M233" s="186"/>
      <c r="N233" s="186"/>
      <c r="O233" s="186"/>
      <c r="P233" s="183"/>
      <c r="Q233" s="205"/>
    </row>
    <row r="234" spans="1:17" s="184" customFormat="1" ht="15.75">
      <c r="A234" s="178"/>
      <c r="B234" s="212"/>
      <c r="C234" s="218"/>
      <c r="D234" s="202"/>
      <c r="E234" s="205"/>
      <c r="F234" s="202"/>
      <c r="G234" s="204"/>
      <c r="H234" s="202"/>
      <c r="J234" s="185"/>
      <c r="K234" s="183"/>
      <c r="L234" s="183"/>
      <c r="M234" s="186"/>
      <c r="N234" s="186"/>
      <c r="O234" s="186"/>
      <c r="P234" s="183"/>
      <c r="Q234" s="205"/>
    </row>
    <row r="235" spans="1:17" s="184" customFormat="1" ht="15.75">
      <c r="A235" s="178"/>
      <c r="B235" s="212"/>
      <c r="C235" s="202"/>
      <c r="D235" s="202"/>
      <c r="E235" s="246"/>
      <c r="F235" s="202"/>
      <c r="G235" s="204"/>
      <c r="H235" s="202"/>
      <c r="J235" s="185"/>
      <c r="K235" s="183"/>
      <c r="L235" s="183"/>
      <c r="M235" s="186"/>
      <c r="N235" s="186"/>
      <c r="O235" s="186"/>
      <c r="P235" s="183"/>
      <c r="Q235" s="205"/>
    </row>
    <row r="236" spans="1:17" s="184" customFormat="1" ht="54" customHeight="1">
      <c r="A236" s="178"/>
      <c r="B236" s="244"/>
      <c r="C236" s="202"/>
      <c r="D236" s="202"/>
      <c r="E236" s="203"/>
      <c r="F236" s="202"/>
      <c r="G236" s="204"/>
      <c r="H236" s="228"/>
      <c r="J236" s="185"/>
      <c r="K236" s="183"/>
      <c r="L236" s="183"/>
      <c r="M236" s="186"/>
      <c r="N236" s="186"/>
      <c r="O236" s="186"/>
      <c r="P236" s="183"/>
      <c r="Q236" s="205"/>
    </row>
    <row r="237" spans="1:17" s="184" customFormat="1" ht="15.75">
      <c r="A237" s="178"/>
      <c r="B237" s="212"/>
      <c r="C237" s="202"/>
      <c r="D237" s="202"/>
      <c r="E237" s="203"/>
      <c r="F237" s="202"/>
      <c r="G237" s="204"/>
      <c r="H237" s="228"/>
      <c r="J237" s="185"/>
      <c r="K237" s="183"/>
      <c r="L237" s="183"/>
      <c r="M237" s="186"/>
      <c r="N237" s="186"/>
      <c r="O237" s="186"/>
      <c r="P237" s="183"/>
      <c r="Q237" s="205"/>
    </row>
    <row r="238" spans="1:17" s="184" customFormat="1" ht="15.75">
      <c r="A238" s="178"/>
      <c r="B238" s="212"/>
      <c r="C238" s="218"/>
      <c r="D238" s="202"/>
      <c r="E238" s="205"/>
      <c r="F238" s="202"/>
      <c r="G238" s="204"/>
      <c r="H238" s="202"/>
      <c r="J238" s="185"/>
      <c r="K238" s="183"/>
      <c r="L238" s="183"/>
      <c r="M238" s="186"/>
      <c r="N238" s="186"/>
      <c r="O238" s="186"/>
      <c r="P238" s="183"/>
      <c r="Q238" s="205"/>
    </row>
    <row r="239" spans="1:17" s="184" customFormat="1" ht="15.75">
      <c r="A239" s="178"/>
      <c r="B239" s="212"/>
      <c r="C239" s="202"/>
      <c r="D239" s="202"/>
      <c r="E239" s="205"/>
      <c r="F239" s="202"/>
      <c r="G239" s="204"/>
      <c r="H239" s="202"/>
      <c r="J239" s="185"/>
      <c r="K239" s="183"/>
      <c r="L239" s="183"/>
      <c r="M239" s="186"/>
      <c r="N239" s="186"/>
      <c r="O239" s="186"/>
      <c r="P239" s="183"/>
      <c r="Q239" s="205"/>
    </row>
    <row r="240" spans="1:17" s="184" customFormat="1" ht="94.5" customHeight="1">
      <c r="A240" s="178"/>
      <c r="B240" s="244"/>
      <c r="C240" s="202"/>
      <c r="D240" s="202"/>
      <c r="E240" s="203"/>
      <c r="F240" s="202"/>
      <c r="G240" s="204"/>
      <c r="H240" s="228"/>
      <c r="J240" s="185"/>
      <c r="K240" s="183"/>
      <c r="L240" s="183"/>
      <c r="M240" s="186"/>
      <c r="N240" s="186"/>
      <c r="O240" s="186"/>
      <c r="P240" s="183"/>
      <c r="Q240" s="205"/>
    </row>
    <row r="241" spans="1:17" s="184" customFormat="1" ht="15.75">
      <c r="A241" s="178"/>
      <c r="B241" s="212"/>
      <c r="C241" s="202"/>
      <c r="D241" s="202"/>
      <c r="E241" s="203"/>
      <c r="F241" s="202"/>
      <c r="G241" s="204"/>
      <c r="H241" s="228"/>
      <c r="J241" s="185"/>
      <c r="K241" s="183"/>
      <c r="L241" s="183"/>
      <c r="M241" s="186"/>
      <c r="N241" s="186"/>
      <c r="O241" s="186"/>
      <c r="P241" s="183"/>
      <c r="Q241" s="205"/>
    </row>
    <row r="242" spans="2:8" ht="15.75">
      <c r="B242" s="212"/>
      <c r="C242" s="226"/>
      <c r="E242" s="205"/>
      <c r="H242" s="202"/>
    </row>
    <row r="243" spans="2:17" ht="15.75">
      <c r="B243" s="212"/>
      <c r="C243" s="218"/>
      <c r="H243" s="202"/>
      <c r="Q243" s="243"/>
    </row>
    <row r="244" spans="2:11" ht="15.75">
      <c r="B244" s="244"/>
      <c r="H244" s="228"/>
      <c r="K244" s="212"/>
    </row>
    <row r="245" spans="2:11" ht="15.75">
      <c r="B245" s="244"/>
      <c r="H245" s="228"/>
      <c r="K245" s="212"/>
    </row>
    <row r="246" spans="2:8" ht="15.75">
      <c r="B246" s="212"/>
      <c r="H246" s="228"/>
    </row>
    <row r="247" spans="2:8" ht="15.75">
      <c r="B247" s="212"/>
      <c r="C247" s="218"/>
      <c r="H247" s="202"/>
    </row>
    <row r="248" spans="2:8" ht="15.75">
      <c r="B248" s="212"/>
      <c r="C248" s="218"/>
      <c r="H248" s="202"/>
    </row>
    <row r="249" spans="2:8" ht="15.75">
      <c r="B249" s="212"/>
      <c r="C249" s="218"/>
      <c r="H249" s="202"/>
    </row>
    <row r="250" spans="2:8" ht="15.75">
      <c r="B250" s="212"/>
      <c r="C250" s="218"/>
      <c r="H250" s="202"/>
    </row>
    <row r="251" spans="2:8" ht="15.75">
      <c r="B251" s="212"/>
      <c r="C251" s="218"/>
      <c r="H251" s="202"/>
    </row>
    <row r="252" spans="2:8" ht="15.75">
      <c r="B252" s="212"/>
      <c r="C252" s="218"/>
      <c r="H252" s="202"/>
    </row>
    <row r="253" spans="2:8" ht="15.75">
      <c r="B253" s="212"/>
      <c r="C253" s="218"/>
      <c r="H253" s="202"/>
    </row>
    <row r="254" spans="2:8" ht="15.75">
      <c r="B254" s="212"/>
      <c r="C254" s="218"/>
      <c r="H254" s="202"/>
    </row>
    <row r="255" spans="2:8" ht="15.75">
      <c r="B255" s="212"/>
      <c r="C255" s="218"/>
      <c r="H255" s="202"/>
    </row>
    <row r="256" spans="2:8" ht="15.75">
      <c r="B256" s="212"/>
      <c r="C256" s="218"/>
      <c r="E256" s="205"/>
      <c r="H256" s="202"/>
    </row>
    <row r="257" spans="2:8" ht="15.75">
      <c r="B257" s="212"/>
      <c r="C257" s="218"/>
      <c r="H257" s="202"/>
    </row>
    <row r="258" spans="2:8" ht="15.75">
      <c r="B258" s="212"/>
      <c r="C258" s="218"/>
      <c r="H258" s="202"/>
    </row>
    <row r="259" spans="2:8" ht="15.75">
      <c r="B259" s="212"/>
      <c r="C259" s="218"/>
      <c r="H259" s="202"/>
    </row>
    <row r="260" spans="2:17" ht="15.75">
      <c r="B260" s="212"/>
      <c r="H260" s="202"/>
      <c r="Q260" s="243"/>
    </row>
    <row r="261" spans="2:8" ht="15.75">
      <c r="B261" s="244"/>
      <c r="H261" s="228"/>
    </row>
    <row r="262" spans="2:8" ht="15.75">
      <c r="B262" s="212"/>
      <c r="H262" s="228"/>
    </row>
    <row r="263" spans="2:8" ht="15.75">
      <c r="B263" s="212"/>
      <c r="C263" s="218"/>
      <c r="H263" s="202"/>
    </row>
    <row r="264" spans="2:17" ht="15.75">
      <c r="B264" s="212"/>
      <c r="H264" s="202"/>
      <c r="Q264" s="243"/>
    </row>
    <row r="265" spans="2:8" ht="15.75">
      <c r="B265" s="244"/>
      <c r="H265" s="228"/>
    </row>
    <row r="266" spans="2:8" ht="15.75">
      <c r="B266" s="212"/>
      <c r="H266" s="228"/>
    </row>
    <row r="267" spans="2:8" ht="15.75">
      <c r="B267" s="212"/>
      <c r="C267" s="218"/>
      <c r="E267" s="205"/>
      <c r="H267" s="202"/>
    </row>
    <row r="268" spans="2:8" ht="15.75">
      <c r="B268" s="212"/>
      <c r="C268" s="218"/>
      <c r="H268" s="202"/>
    </row>
    <row r="269" spans="2:8" ht="15.75">
      <c r="B269" s="244"/>
      <c r="H269" s="228"/>
    </row>
    <row r="270" spans="2:8" ht="15.75">
      <c r="B270" s="212"/>
      <c r="H270" s="228"/>
    </row>
    <row r="271" spans="2:8" ht="15.75">
      <c r="B271" s="212"/>
      <c r="C271" s="218"/>
      <c r="H271" s="202"/>
    </row>
    <row r="272" spans="2:8" ht="15.75">
      <c r="B272" s="212"/>
      <c r="C272" s="218"/>
      <c r="H272" s="202"/>
    </row>
    <row r="273" spans="1:17" s="7" customFormat="1" ht="15.75">
      <c r="A273" s="8"/>
      <c r="B273" s="12"/>
      <c r="C273" s="247"/>
      <c r="D273" s="5"/>
      <c r="E273" s="203"/>
      <c r="F273" s="5"/>
      <c r="G273" s="129"/>
      <c r="H273" s="18"/>
      <c r="I273" s="29"/>
      <c r="J273" s="25"/>
      <c r="M273" s="33"/>
      <c r="N273" s="33"/>
      <c r="O273" s="33"/>
      <c r="Q273" s="112"/>
    </row>
    <row r="274" spans="1:17" s="7" customFormat="1" ht="15.75">
      <c r="A274" s="8"/>
      <c r="B274" s="12"/>
      <c r="C274" s="247"/>
      <c r="D274" s="5"/>
      <c r="E274" s="203"/>
      <c r="F274" s="5"/>
      <c r="G274" s="129"/>
      <c r="H274" s="18"/>
      <c r="I274" s="29"/>
      <c r="J274" s="25"/>
      <c r="M274" s="33"/>
      <c r="N274" s="33"/>
      <c r="O274" s="33"/>
      <c r="Q274" s="112"/>
    </row>
    <row r="275" spans="1:17" s="7" customFormat="1" ht="15.75">
      <c r="A275" s="8"/>
      <c r="B275" s="12"/>
      <c r="C275" s="86"/>
      <c r="D275" s="5"/>
      <c r="E275" s="203"/>
      <c r="F275" s="5"/>
      <c r="G275" s="129"/>
      <c r="H275" s="5"/>
      <c r="I275" s="29"/>
      <c r="J275" s="25"/>
      <c r="M275" s="33"/>
      <c r="N275" s="33"/>
      <c r="O275" s="33"/>
      <c r="Q275" s="112"/>
    </row>
    <row r="276" spans="1:17" s="7" customFormat="1" ht="15.75">
      <c r="A276" s="10"/>
      <c r="B276" s="17"/>
      <c r="C276" s="17"/>
      <c r="D276" s="248"/>
      <c r="E276" s="203"/>
      <c r="F276" s="248"/>
      <c r="G276" s="249"/>
      <c r="H276" s="248"/>
      <c r="I276" s="29"/>
      <c r="J276" s="25"/>
      <c r="M276" s="33"/>
      <c r="N276" s="33"/>
      <c r="O276" s="33"/>
      <c r="Q276" s="250"/>
    </row>
    <row r="277" spans="1:17" s="7" customFormat="1" ht="15.75">
      <c r="A277" s="8"/>
      <c r="B277" s="12"/>
      <c r="C277" s="247"/>
      <c r="D277" s="5"/>
      <c r="E277" s="203"/>
      <c r="F277" s="5"/>
      <c r="G277" s="129"/>
      <c r="H277" s="18"/>
      <c r="I277" s="29"/>
      <c r="J277" s="25"/>
      <c r="M277" s="33"/>
      <c r="N277" s="33"/>
      <c r="O277" s="33"/>
      <c r="Q277" s="112"/>
    </row>
    <row r="278" spans="1:17" s="7" customFormat="1" ht="15.75">
      <c r="A278" s="8"/>
      <c r="B278" s="12"/>
      <c r="C278" s="247"/>
      <c r="D278" s="5"/>
      <c r="E278" s="203"/>
      <c r="F278" s="5"/>
      <c r="G278" s="129"/>
      <c r="H278" s="18"/>
      <c r="I278" s="29"/>
      <c r="J278" s="25"/>
      <c r="M278" s="33"/>
      <c r="N278" s="33"/>
      <c r="O278" s="33"/>
      <c r="Q278" s="112"/>
    </row>
    <row r="279" spans="1:17" s="7" customFormat="1" ht="15.75">
      <c r="A279" s="8"/>
      <c r="B279" s="12"/>
      <c r="C279" s="86"/>
      <c r="D279" s="5"/>
      <c r="E279" s="205"/>
      <c r="F279" s="5"/>
      <c r="G279" s="129"/>
      <c r="H279" s="5"/>
      <c r="I279" s="29"/>
      <c r="J279" s="25"/>
      <c r="M279" s="33"/>
      <c r="N279" s="33"/>
      <c r="O279" s="33"/>
      <c r="Q279" s="112"/>
    </row>
    <row r="280" spans="1:17" s="7" customFormat="1" ht="15.75">
      <c r="A280" s="8"/>
      <c r="B280" s="12"/>
      <c r="C280" s="247"/>
      <c r="D280" s="5"/>
      <c r="E280" s="203"/>
      <c r="F280" s="5"/>
      <c r="G280" s="129"/>
      <c r="H280" s="5"/>
      <c r="I280" s="29"/>
      <c r="J280" s="25"/>
      <c r="M280" s="33"/>
      <c r="N280" s="33"/>
      <c r="O280" s="33"/>
      <c r="Q280" s="112"/>
    </row>
    <row r="281" spans="1:17" s="7" customFormat="1" ht="15.75">
      <c r="A281" s="8"/>
      <c r="B281" s="12"/>
      <c r="C281" s="5"/>
      <c r="D281" s="5"/>
      <c r="E281" s="203"/>
      <c r="F281" s="5"/>
      <c r="G281" s="117"/>
      <c r="H281" s="18"/>
      <c r="Q281" s="112"/>
    </row>
    <row r="282" spans="1:17" s="7" customFormat="1" ht="15.75">
      <c r="A282" s="8"/>
      <c r="B282" s="12"/>
      <c r="C282" s="5"/>
      <c r="D282" s="5"/>
      <c r="E282" s="203"/>
      <c r="F282" s="5"/>
      <c r="G282" s="117"/>
      <c r="H282" s="18"/>
      <c r="Q282" s="112"/>
    </row>
    <row r="283" spans="1:17" s="7" customFormat="1" ht="15.75">
      <c r="A283" s="8"/>
      <c r="B283" s="12"/>
      <c r="C283" s="6"/>
      <c r="D283" s="5"/>
      <c r="E283" s="205"/>
      <c r="F283" s="5"/>
      <c r="G283" s="117"/>
      <c r="H283" s="5"/>
      <c r="Q283" s="112"/>
    </row>
    <row r="284" spans="1:17" s="7" customFormat="1" ht="15.75">
      <c r="A284" s="10"/>
      <c r="B284" s="17"/>
      <c r="C284" s="17"/>
      <c r="D284" s="248"/>
      <c r="E284" s="203"/>
      <c r="F284" s="248"/>
      <c r="G284" s="249"/>
      <c r="H284" s="248"/>
      <c r="I284" s="29"/>
      <c r="J284" s="25"/>
      <c r="M284" s="33"/>
      <c r="N284" s="33"/>
      <c r="O284" s="33"/>
      <c r="Q284" s="250"/>
    </row>
    <row r="285" spans="1:17" s="7" customFormat="1" ht="15.75">
      <c r="A285" s="8"/>
      <c r="B285" s="12"/>
      <c r="C285" s="247"/>
      <c r="D285" s="5"/>
      <c r="E285" s="203"/>
      <c r="F285" s="5"/>
      <c r="G285" s="129"/>
      <c r="H285" s="18"/>
      <c r="I285" s="29"/>
      <c r="J285" s="25"/>
      <c r="M285" s="33"/>
      <c r="N285" s="33"/>
      <c r="O285" s="33"/>
      <c r="Q285" s="112"/>
    </row>
    <row r="286" spans="1:17" s="7" customFormat="1" ht="15.75">
      <c r="A286" s="8"/>
      <c r="B286" s="12"/>
      <c r="C286" s="247"/>
      <c r="D286" s="5"/>
      <c r="E286" s="203"/>
      <c r="F286" s="5"/>
      <c r="G286" s="129"/>
      <c r="H286" s="18"/>
      <c r="I286" s="29"/>
      <c r="J286" s="25"/>
      <c r="M286" s="33"/>
      <c r="N286" s="33"/>
      <c r="O286" s="33"/>
      <c r="Q286" s="112"/>
    </row>
    <row r="287" spans="1:17" s="7" customFormat="1" ht="15.75">
      <c r="A287" s="8"/>
      <c r="B287" s="12"/>
      <c r="C287" s="86"/>
      <c r="D287" s="5"/>
      <c r="E287" s="203"/>
      <c r="F287" s="5"/>
      <c r="G287" s="129"/>
      <c r="H287" s="5"/>
      <c r="I287" s="29"/>
      <c r="J287" s="25"/>
      <c r="M287" s="33"/>
      <c r="N287" s="33"/>
      <c r="O287" s="33"/>
      <c r="Q287" s="112"/>
    </row>
    <row r="288" spans="1:17" s="7" customFormat="1" ht="15.75">
      <c r="A288" s="10"/>
      <c r="B288" s="17"/>
      <c r="C288" s="17"/>
      <c r="D288" s="248"/>
      <c r="E288" s="203"/>
      <c r="F288" s="248"/>
      <c r="G288" s="249"/>
      <c r="H288" s="248"/>
      <c r="I288" s="29"/>
      <c r="J288" s="251"/>
      <c r="M288" s="33"/>
      <c r="N288" s="33"/>
      <c r="O288" s="33"/>
      <c r="Q288" s="250"/>
    </row>
    <row r="289" spans="1:17" s="7" customFormat="1" ht="15.75">
      <c r="A289" s="8"/>
      <c r="B289" s="12"/>
      <c r="C289" s="247"/>
      <c r="D289" s="5"/>
      <c r="E289" s="203"/>
      <c r="F289" s="5"/>
      <c r="G289" s="129"/>
      <c r="H289" s="18"/>
      <c r="I289" s="29"/>
      <c r="J289" s="25"/>
      <c r="M289" s="33"/>
      <c r="N289" s="33"/>
      <c r="O289" s="33"/>
      <c r="Q289" s="112"/>
    </row>
    <row r="290" spans="1:17" s="7" customFormat="1" ht="15.75">
      <c r="A290" s="8"/>
      <c r="B290" s="12"/>
      <c r="C290" s="247"/>
      <c r="D290" s="5"/>
      <c r="E290" s="203"/>
      <c r="F290" s="5"/>
      <c r="G290" s="129"/>
      <c r="H290" s="18"/>
      <c r="I290" s="29"/>
      <c r="J290" s="25"/>
      <c r="M290" s="33"/>
      <c r="N290" s="33"/>
      <c r="O290" s="33"/>
      <c r="Q290" s="112"/>
    </row>
    <row r="291" spans="1:17" s="7" customFormat="1" ht="15.75">
      <c r="A291" s="8"/>
      <c r="B291" s="12"/>
      <c r="C291" s="86"/>
      <c r="D291" s="5"/>
      <c r="E291" s="203"/>
      <c r="F291" s="5"/>
      <c r="G291" s="129"/>
      <c r="H291" s="5"/>
      <c r="I291" s="29"/>
      <c r="J291" s="25"/>
      <c r="M291" s="33"/>
      <c r="N291" s="33"/>
      <c r="O291" s="33"/>
      <c r="Q291" s="112"/>
    </row>
    <row r="292" spans="1:17" s="7" customFormat="1" ht="15.75">
      <c r="A292" s="10"/>
      <c r="B292" s="17"/>
      <c r="C292" s="17"/>
      <c r="D292" s="248"/>
      <c r="E292" s="203"/>
      <c r="F292" s="248"/>
      <c r="G292" s="249"/>
      <c r="H292" s="248"/>
      <c r="I292" s="29"/>
      <c r="J292" s="25"/>
      <c r="M292" s="33"/>
      <c r="N292" s="33"/>
      <c r="O292" s="33"/>
      <c r="Q292" s="250"/>
    </row>
    <row r="293" spans="1:17" s="7" customFormat="1" ht="15.75">
      <c r="A293" s="8"/>
      <c r="B293" s="12"/>
      <c r="C293" s="247"/>
      <c r="D293" s="5"/>
      <c r="E293" s="203"/>
      <c r="F293" s="5"/>
      <c r="G293" s="129"/>
      <c r="H293" s="18"/>
      <c r="I293" s="29"/>
      <c r="J293" s="25"/>
      <c r="M293" s="33"/>
      <c r="N293" s="33"/>
      <c r="O293" s="33"/>
      <c r="Q293" s="112"/>
    </row>
    <row r="294" spans="1:17" s="7" customFormat="1" ht="15.75">
      <c r="A294" s="8"/>
      <c r="B294" s="12"/>
      <c r="C294" s="247"/>
      <c r="D294" s="5"/>
      <c r="E294" s="203"/>
      <c r="F294" s="5"/>
      <c r="G294" s="129"/>
      <c r="H294" s="18"/>
      <c r="I294" s="29"/>
      <c r="J294" s="25"/>
      <c r="M294" s="33"/>
      <c r="N294" s="33"/>
      <c r="O294" s="33"/>
      <c r="Q294" s="112"/>
    </row>
    <row r="295" spans="1:17" s="7" customFormat="1" ht="15.75">
      <c r="A295" s="8"/>
      <c r="B295" s="12"/>
      <c r="C295" s="86"/>
      <c r="D295" s="5"/>
      <c r="E295" s="203"/>
      <c r="F295" s="5"/>
      <c r="G295" s="129"/>
      <c r="H295" s="5"/>
      <c r="I295" s="29"/>
      <c r="J295" s="25"/>
      <c r="M295" s="33"/>
      <c r="N295" s="33"/>
      <c r="O295" s="33"/>
      <c r="Q295" s="112"/>
    </row>
    <row r="296" spans="1:17" s="7" customFormat="1" ht="15.75">
      <c r="A296" s="10"/>
      <c r="B296" s="17"/>
      <c r="C296" s="17"/>
      <c r="D296" s="248"/>
      <c r="E296" s="203"/>
      <c r="F296" s="248"/>
      <c r="G296" s="249"/>
      <c r="H296" s="248"/>
      <c r="I296" s="29"/>
      <c r="J296" s="25"/>
      <c r="M296" s="33"/>
      <c r="N296" s="33"/>
      <c r="O296" s="33"/>
      <c r="Q296" s="250"/>
    </row>
    <row r="297" spans="1:17" s="7" customFormat="1" ht="15.75">
      <c r="A297" s="8"/>
      <c r="B297" s="12"/>
      <c r="C297" s="247"/>
      <c r="D297" s="5"/>
      <c r="E297" s="203"/>
      <c r="F297" s="5"/>
      <c r="G297" s="129"/>
      <c r="H297" s="18"/>
      <c r="I297" s="29"/>
      <c r="J297" s="25"/>
      <c r="M297" s="33"/>
      <c r="N297" s="33"/>
      <c r="O297" s="33"/>
      <c r="Q297" s="112"/>
    </row>
    <row r="298" spans="1:17" s="7" customFormat="1" ht="15.75">
      <c r="A298" s="8"/>
      <c r="B298" s="12"/>
      <c r="C298" s="247"/>
      <c r="D298" s="5"/>
      <c r="E298" s="203"/>
      <c r="F298" s="5"/>
      <c r="G298" s="129"/>
      <c r="H298" s="18"/>
      <c r="I298" s="29"/>
      <c r="J298" s="25"/>
      <c r="M298" s="33"/>
      <c r="N298" s="33"/>
      <c r="O298" s="33"/>
      <c r="Q298" s="112"/>
    </row>
    <row r="299" spans="1:17" s="7" customFormat="1" ht="15.75">
      <c r="A299" s="8"/>
      <c r="B299" s="12"/>
      <c r="C299" s="86"/>
      <c r="D299" s="5"/>
      <c r="E299" s="203"/>
      <c r="F299" s="5"/>
      <c r="G299" s="129"/>
      <c r="H299" s="5"/>
      <c r="I299" s="29"/>
      <c r="J299" s="25"/>
      <c r="M299" s="33"/>
      <c r="N299" s="33"/>
      <c r="O299" s="33"/>
      <c r="Q299" s="112"/>
    </row>
    <row r="300" spans="1:17" s="7" customFormat="1" ht="15.75">
      <c r="A300" s="8"/>
      <c r="B300" s="12"/>
      <c r="C300" s="247"/>
      <c r="D300" s="5"/>
      <c r="E300" s="203"/>
      <c r="F300" s="5"/>
      <c r="G300" s="129"/>
      <c r="H300" s="18"/>
      <c r="I300" s="29"/>
      <c r="J300" s="25"/>
      <c r="M300" s="33"/>
      <c r="N300" s="33"/>
      <c r="O300" s="33"/>
      <c r="Q300" s="117"/>
    </row>
    <row r="301" spans="1:17" s="7" customFormat="1" ht="15.75">
      <c r="A301" s="8"/>
      <c r="B301" s="12"/>
      <c r="C301" s="247"/>
      <c r="D301" s="5"/>
      <c r="E301" s="203"/>
      <c r="F301" s="5"/>
      <c r="G301" s="129"/>
      <c r="H301" s="18"/>
      <c r="Q301" s="112"/>
    </row>
    <row r="302" spans="1:17" s="7" customFormat="1" ht="15.75">
      <c r="A302" s="8"/>
      <c r="B302" s="12"/>
      <c r="C302" s="247"/>
      <c r="D302" s="5"/>
      <c r="E302" s="203"/>
      <c r="F302" s="5"/>
      <c r="G302" s="129"/>
      <c r="H302" s="18"/>
      <c r="Q302" s="112"/>
    </row>
    <row r="303" spans="1:17" s="7" customFormat="1" ht="15.75">
      <c r="A303" s="8"/>
      <c r="B303" s="12"/>
      <c r="C303" s="86"/>
      <c r="D303" s="5"/>
      <c r="E303" s="203"/>
      <c r="F303" s="5"/>
      <c r="G303" s="129"/>
      <c r="H303" s="5"/>
      <c r="Q303" s="112"/>
    </row>
    <row r="304" spans="2:8" ht="15.75">
      <c r="B304" s="212"/>
      <c r="C304" s="218"/>
      <c r="H304" s="202"/>
    </row>
    <row r="305" spans="1:17" s="7" customFormat="1" ht="15.75">
      <c r="A305" s="8"/>
      <c r="B305" s="12"/>
      <c r="C305" s="247"/>
      <c r="D305" s="5"/>
      <c r="E305" s="203"/>
      <c r="F305" s="5"/>
      <c r="G305" s="129"/>
      <c r="H305" s="18"/>
      <c r="I305" s="29"/>
      <c r="J305" s="25"/>
      <c r="M305" s="33"/>
      <c r="N305" s="33"/>
      <c r="O305" s="33"/>
      <c r="Q305" s="112"/>
    </row>
    <row r="306" spans="1:17" s="7" customFormat="1" ht="15.75">
      <c r="A306" s="8"/>
      <c r="B306" s="12"/>
      <c r="C306" s="247"/>
      <c r="D306" s="5"/>
      <c r="E306" s="203"/>
      <c r="F306" s="5"/>
      <c r="G306" s="129"/>
      <c r="H306" s="18"/>
      <c r="I306" s="29"/>
      <c r="J306" s="25"/>
      <c r="M306" s="33"/>
      <c r="N306" s="33"/>
      <c r="O306" s="33"/>
      <c r="Q306" s="112"/>
    </row>
    <row r="307" spans="1:17" s="7" customFormat="1" ht="15.75">
      <c r="A307" s="8"/>
      <c r="B307" s="12"/>
      <c r="C307" s="86"/>
      <c r="D307" s="5"/>
      <c r="E307" s="203"/>
      <c r="F307" s="5"/>
      <c r="G307" s="129"/>
      <c r="H307" s="5"/>
      <c r="I307" s="29"/>
      <c r="J307" s="25"/>
      <c r="M307" s="33"/>
      <c r="N307" s="33"/>
      <c r="O307" s="33"/>
      <c r="Q307" s="112"/>
    </row>
    <row r="308" spans="1:17" s="7" customFormat="1" ht="15.75">
      <c r="A308" s="10"/>
      <c r="B308" s="17"/>
      <c r="C308" s="17"/>
      <c r="D308" s="248"/>
      <c r="E308" s="203"/>
      <c r="F308" s="248"/>
      <c r="G308" s="249"/>
      <c r="H308" s="248"/>
      <c r="I308" s="29"/>
      <c r="J308" s="25"/>
      <c r="M308" s="33"/>
      <c r="N308" s="33"/>
      <c r="O308" s="33"/>
      <c r="Q308" s="250"/>
    </row>
    <row r="309" spans="1:17" s="7" customFormat="1" ht="15.75">
      <c r="A309" s="8"/>
      <c r="B309" s="12"/>
      <c r="C309" s="247"/>
      <c r="D309" s="5"/>
      <c r="E309" s="203"/>
      <c r="F309" s="5"/>
      <c r="G309" s="129"/>
      <c r="H309" s="18"/>
      <c r="I309" s="29"/>
      <c r="J309" s="25"/>
      <c r="M309" s="33"/>
      <c r="N309" s="33"/>
      <c r="O309" s="33"/>
      <c r="Q309" s="112"/>
    </row>
    <row r="310" spans="1:17" s="7" customFormat="1" ht="15.75">
      <c r="A310" s="8"/>
      <c r="B310" s="12"/>
      <c r="C310" s="247"/>
      <c r="D310" s="5"/>
      <c r="E310" s="203"/>
      <c r="F310" s="5"/>
      <c r="G310" s="129"/>
      <c r="H310" s="18"/>
      <c r="I310" s="29"/>
      <c r="J310" s="25"/>
      <c r="M310" s="33"/>
      <c r="N310" s="33"/>
      <c r="O310" s="33"/>
      <c r="Q310" s="112"/>
    </row>
    <row r="311" spans="1:17" s="7" customFormat="1" ht="15.75">
      <c r="A311" s="8"/>
      <c r="B311" s="12"/>
      <c r="C311" s="86"/>
      <c r="D311" s="5"/>
      <c r="E311" s="203"/>
      <c r="F311" s="5"/>
      <c r="G311" s="129"/>
      <c r="H311" s="5"/>
      <c r="I311" s="29"/>
      <c r="J311" s="25"/>
      <c r="M311" s="33"/>
      <c r="N311" s="33"/>
      <c r="O311" s="33"/>
      <c r="Q311" s="112"/>
    </row>
    <row r="312" spans="1:17" s="7" customFormat="1" ht="15.75">
      <c r="A312" s="10"/>
      <c r="B312" s="17"/>
      <c r="C312" s="17"/>
      <c r="D312" s="248"/>
      <c r="E312" s="203"/>
      <c r="F312" s="248"/>
      <c r="G312" s="249"/>
      <c r="H312" s="248"/>
      <c r="I312" s="29"/>
      <c r="J312" s="25"/>
      <c r="M312" s="33"/>
      <c r="N312" s="33"/>
      <c r="O312" s="33"/>
      <c r="Q312" s="250"/>
    </row>
    <row r="313" spans="1:17" s="7" customFormat="1" ht="15.75">
      <c r="A313" s="8"/>
      <c r="B313" s="12"/>
      <c r="C313" s="247"/>
      <c r="D313" s="5"/>
      <c r="E313" s="203"/>
      <c r="F313" s="5"/>
      <c r="G313" s="129"/>
      <c r="H313" s="18"/>
      <c r="I313" s="29"/>
      <c r="J313" s="25"/>
      <c r="M313" s="33"/>
      <c r="N313" s="33"/>
      <c r="O313" s="33"/>
      <c r="Q313" s="112"/>
    </row>
    <row r="314" spans="1:17" s="7" customFormat="1" ht="15.75">
      <c r="A314" s="8"/>
      <c r="B314" s="12"/>
      <c r="C314" s="247"/>
      <c r="D314" s="5"/>
      <c r="E314" s="203"/>
      <c r="F314" s="5"/>
      <c r="G314" s="129"/>
      <c r="H314" s="18"/>
      <c r="I314" s="29"/>
      <c r="J314" s="25"/>
      <c r="M314" s="33"/>
      <c r="N314" s="33"/>
      <c r="O314" s="33"/>
      <c r="Q314" s="112"/>
    </row>
    <row r="315" spans="1:17" s="7" customFormat="1" ht="15.75">
      <c r="A315" s="8"/>
      <c r="B315" s="12"/>
      <c r="C315" s="86"/>
      <c r="D315" s="5"/>
      <c r="E315" s="203"/>
      <c r="F315" s="5"/>
      <c r="G315" s="129"/>
      <c r="H315" s="5"/>
      <c r="I315" s="29"/>
      <c r="J315" s="25"/>
      <c r="M315" s="33"/>
      <c r="N315" s="33"/>
      <c r="O315" s="33"/>
      <c r="Q315" s="112"/>
    </row>
    <row r="316" spans="1:17" s="7" customFormat="1" ht="15.75">
      <c r="A316" s="10"/>
      <c r="B316" s="17"/>
      <c r="C316" s="17"/>
      <c r="D316" s="248"/>
      <c r="E316" s="203"/>
      <c r="F316" s="248"/>
      <c r="G316" s="249"/>
      <c r="H316" s="248"/>
      <c r="I316" s="29"/>
      <c r="J316" s="25"/>
      <c r="M316" s="33"/>
      <c r="N316" s="33"/>
      <c r="O316" s="33"/>
      <c r="Q316" s="250"/>
    </row>
    <row r="317" spans="1:17" s="7" customFormat="1" ht="15.75">
      <c r="A317" s="8"/>
      <c r="B317" s="12"/>
      <c r="C317" s="247"/>
      <c r="D317" s="5"/>
      <c r="E317" s="203"/>
      <c r="F317" s="5"/>
      <c r="G317" s="129"/>
      <c r="H317" s="18"/>
      <c r="I317" s="29"/>
      <c r="J317" s="25"/>
      <c r="M317" s="33"/>
      <c r="N317" s="33"/>
      <c r="O317" s="33"/>
      <c r="Q317" s="112"/>
    </row>
    <row r="318" spans="1:17" s="7" customFormat="1" ht="15.75">
      <c r="A318" s="8"/>
      <c r="B318" s="12"/>
      <c r="C318" s="247"/>
      <c r="D318" s="5"/>
      <c r="E318" s="203"/>
      <c r="F318" s="5"/>
      <c r="G318" s="129"/>
      <c r="H318" s="18"/>
      <c r="I318" s="29"/>
      <c r="J318" s="25"/>
      <c r="M318" s="33"/>
      <c r="N318" s="33"/>
      <c r="O318" s="33"/>
      <c r="Q318" s="112"/>
    </row>
    <row r="319" spans="1:17" s="7" customFormat="1" ht="15.75">
      <c r="A319" s="8"/>
      <c r="B319" s="12"/>
      <c r="C319" s="86"/>
      <c r="D319" s="5"/>
      <c r="E319" s="203"/>
      <c r="F319" s="5"/>
      <c r="G319" s="129"/>
      <c r="H319" s="5"/>
      <c r="I319" s="29"/>
      <c r="J319" s="25"/>
      <c r="M319" s="33"/>
      <c r="N319" s="33"/>
      <c r="O319" s="33"/>
      <c r="Q319" s="112"/>
    </row>
    <row r="320" spans="2:15" ht="15.75">
      <c r="B320" s="212"/>
      <c r="H320" s="228"/>
      <c r="I320" s="183"/>
      <c r="J320" s="183"/>
      <c r="M320" s="183"/>
      <c r="N320" s="183"/>
      <c r="O320" s="183"/>
    </row>
    <row r="321" spans="2:15" ht="15.75">
      <c r="B321" s="212"/>
      <c r="H321" s="228"/>
      <c r="I321" s="183"/>
      <c r="J321" s="183"/>
      <c r="M321" s="183"/>
      <c r="N321" s="183"/>
      <c r="O321" s="183"/>
    </row>
    <row r="322" spans="2:15" ht="15.75">
      <c r="B322" s="212"/>
      <c r="H322" s="228"/>
      <c r="I322" s="183"/>
      <c r="J322" s="183"/>
      <c r="M322" s="183"/>
      <c r="N322" s="183"/>
      <c r="O322" s="183"/>
    </row>
    <row r="323" spans="2:15" ht="15.75">
      <c r="B323" s="212"/>
      <c r="C323" s="218"/>
      <c r="E323" s="205"/>
      <c r="H323" s="202"/>
      <c r="I323" s="183"/>
      <c r="J323" s="183"/>
      <c r="M323" s="183"/>
      <c r="N323" s="183"/>
      <c r="O323" s="183"/>
    </row>
    <row r="324" spans="2:15" ht="15.75">
      <c r="B324" s="212"/>
      <c r="C324" s="218"/>
      <c r="H324" s="202"/>
      <c r="I324" s="183"/>
      <c r="J324" s="183"/>
      <c r="M324" s="183"/>
      <c r="N324" s="183"/>
      <c r="O324" s="183"/>
    </row>
    <row r="325" spans="1:17" s="7" customFormat="1" ht="15.75">
      <c r="A325" s="8"/>
      <c r="B325" s="12"/>
      <c r="C325" s="247"/>
      <c r="D325" s="5"/>
      <c r="E325" s="203"/>
      <c r="F325" s="5"/>
      <c r="G325" s="129"/>
      <c r="H325" s="18"/>
      <c r="I325" s="29"/>
      <c r="J325" s="25"/>
      <c r="M325" s="33"/>
      <c r="N325" s="33"/>
      <c r="O325" s="33"/>
      <c r="Q325" s="112"/>
    </row>
    <row r="326" spans="1:17" s="7" customFormat="1" ht="15.75">
      <c r="A326" s="8"/>
      <c r="B326" s="12"/>
      <c r="C326" s="247"/>
      <c r="D326" s="5"/>
      <c r="E326" s="203"/>
      <c r="F326" s="5"/>
      <c r="G326" s="129"/>
      <c r="H326" s="18"/>
      <c r="I326" s="29"/>
      <c r="J326" s="25"/>
      <c r="M326" s="33"/>
      <c r="N326" s="33"/>
      <c r="O326" s="33"/>
      <c r="Q326" s="112"/>
    </row>
    <row r="327" spans="1:17" s="7" customFormat="1" ht="15.75">
      <c r="A327" s="8"/>
      <c r="B327" s="12"/>
      <c r="C327" s="86"/>
      <c r="D327" s="5"/>
      <c r="E327" s="203"/>
      <c r="F327" s="5"/>
      <c r="G327" s="129"/>
      <c r="H327" s="5"/>
      <c r="I327" s="29"/>
      <c r="J327" s="25"/>
      <c r="M327" s="33"/>
      <c r="N327" s="33"/>
      <c r="O327" s="33"/>
      <c r="Q327" s="112"/>
    </row>
    <row r="328" spans="1:17" s="7" customFormat="1" ht="15.75">
      <c r="A328" s="8"/>
      <c r="B328" s="12"/>
      <c r="C328" s="86"/>
      <c r="D328" s="5"/>
      <c r="E328" s="203"/>
      <c r="F328" s="5"/>
      <c r="G328" s="129"/>
      <c r="H328" s="5"/>
      <c r="I328" s="29"/>
      <c r="J328" s="25"/>
      <c r="M328" s="33"/>
      <c r="N328" s="33"/>
      <c r="O328" s="33"/>
      <c r="Q328" s="112"/>
    </row>
    <row r="329" spans="1:17" s="7" customFormat="1" ht="15.75">
      <c r="A329" s="8"/>
      <c r="B329" s="12"/>
      <c r="C329" s="247"/>
      <c r="D329" s="5"/>
      <c r="E329" s="203"/>
      <c r="F329" s="5"/>
      <c r="G329" s="129"/>
      <c r="H329" s="18"/>
      <c r="I329" s="29"/>
      <c r="J329" s="25"/>
      <c r="K329" s="244"/>
      <c r="M329" s="33"/>
      <c r="N329" s="33"/>
      <c r="O329" s="33"/>
      <c r="Q329" s="112"/>
    </row>
    <row r="330" spans="1:17" s="7" customFormat="1" ht="15.75">
      <c r="A330" s="8"/>
      <c r="B330" s="12"/>
      <c r="C330" s="247"/>
      <c r="D330" s="5"/>
      <c r="E330" s="203"/>
      <c r="F330" s="5"/>
      <c r="G330" s="129"/>
      <c r="H330" s="18"/>
      <c r="I330" s="29"/>
      <c r="J330" s="25"/>
      <c r="M330" s="33"/>
      <c r="N330" s="33"/>
      <c r="O330" s="33"/>
      <c r="Q330" s="112"/>
    </row>
    <row r="331" spans="1:17" s="7" customFormat="1" ht="15.75">
      <c r="A331" s="8"/>
      <c r="B331" s="12"/>
      <c r="C331" s="86"/>
      <c r="D331" s="5"/>
      <c r="E331" s="205"/>
      <c r="F331" s="5"/>
      <c r="G331" s="129"/>
      <c r="H331" s="5"/>
      <c r="I331" s="29"/>
      <c r="J331" s="25"/>
      <c r="M331" s="33"/>
      <c r="N331" s="33"/>
      <c r="O331" s="33"/>
      <c r="Q331" s="112"/>
    </row>
    <row r="332" spans="1:17" s="7" customFormat="1" ht="15.75">
      <c r="A332" s="8"/>
      <c r="B332" s="12"/>
      <c r="C332" s="86"/>
      <c r="D332" s="5"/>
      <c r="E332" s="203"/>
      <c r="F332" s="5"/>
      <c r="G332" s="129"/>
      <c r="H332" s="5"/>
      <c r="I332" s="29"/>
      <c r="J332" s="25"/>
      <c r="M332" s="33"/>
      <c r="N332" s="33"/>
      <c r="O332" s="33"/>
      <c r="Q332" s="112"/>
    </row>
    <row r="333" spans="1:17" s="7" customFormat="1" ht="15.75">
      <c r="A333" s="8"/>
      <c r="B333" s="12"/>
      <c r="C333" s="247"/>
      <c r="D333" s="5"/>
      <c r="E333" s="203"/>
      <c r="F333" s="5"/>
      <c r="G333" s="129"/>
      <c r="H333" s="18"/>
      <c r="I333" s="29"/>
      <c r="J333" s="25"/>
      <c r="M333" s="33"/>
      <c r="N333" s="33"/>
      <c r="O333" s="33"/>
      <c r="Q333" s="112"/>
    </row>
    <row r="334" spans="1:17" s="7" customFormat="1" ht="15.75">
      <c r="A334" s="8"/>
      <c r="B334" s="12"/>
      <c r="C334" s="247"/>
      <c r="D334" s="5"/>
      <c r="E334" s="203"/>
      <c r="F334" s="5"/>
      <c r="G334" s="129"/>
      <c r="H334" s="18"/>
      <c r="I334" s="29"/>
      <c r="J334" s="25"/>
      <c r="M334" s="33"/>
      <c r="N334" s="33"/>
      <c r="O334" s="33"/>
      <c r="Q334" s="112"/>
    </row>
    <row r="335" spans="1:17" s="7" customFormat="1" ht="15.75">
      <c r="A335" s="8"/>
      <c r="B335" s="12"/>
      <c r="C335" s="86"/>
      <c r="D335" s="5"/>
      <c r="E335" s="205"/>
      <c r="F335" s="5"/>
      <c r="G335" s="129"/>
      <c r="H335" s="5"/>
      <c r="I335" s="29"/>
      <c r="J335" s="25"/>
      <c r="M335" s="33"/>
      <c r="N335" s="33"/>
      <c r="O335" s="33"/>
      <c r="Q335" s="112"/>
    </row>
    <row r="336" spans="1:17" s="7" customFormat="1" ht="15.75">
      <c r="A336" s="8"/>
      <c r="B336" s="12"/>
      <c r="C336" s="86"/>
      <c r="D336" s="5"/>
      <c r="E336" s="203"/>
      <c r="F336" s="5"/>
      <c r="G336" s="129"/>
      <c r="H336" s="5"/>
      <c r="I336" s="29"/>
      <c r="J336" s="25"/>
      <c r="M336" s="33"/>
      <c r="N336" s="33"/>
      <c r="O336" s="33"/>
      <c r="Q336" s="112"/>
    </row>
    <row r="337" spans="1:17" s="7" customFormat="1" ht="15.75">
      <c r="A337" s="8"/>
      <c r="B337" s="12"/>
      <c r="C337" s="247"/>
      <c r="D337" s="5"/>
      <c r="E337" s="203"/>
      <c r="F337" s="5"/>
      <c r="G337" s="129"/>
      <c r="H337" s="18"/>
      <c r="I337" s="29"/>
      <c r="J337" s="25"/>
      <c r="K337" s="244"/>
      <c r="M337" s="33"/>
      <c r="N337" s="33"/>
      <c r="O337" s="33"/>
      <c r="Q337" s="112"/>
    </row>
    <row r="338" spans="1:17" s="7" customFormat="1" ht="15.75">
      <c r="A338" s="8"/>
      <c r="B338" s="12"/>
      <c r="C338" s="247"/>
      <c r="D338" s="5"/>
      <c r="E338" s="203"/>
      <c r="F338" s="5"/>
      <c r="G338" s="129"/>
      <c r="H338" s="18"/>
      <c r="I338" s="29"/>
      <c r="J338" s="25"/>
      <c r="M338" s="33"/>
      <c r="N338" s="33"/>
      <c r="O338" s="33"/>
      <c r="Q338" s="112"/>
    </row>
    <row r="339" spans="1:17" s="7" customFormat="1" ht="15.75">
      <c r="A339" s="8"/>
      <c r="B339" s="12"/>
      <c r="C339" s="86"/>
      <c r="D339" s="5"/>
      <c r="E339" s="205"/>
      <c r="F339" s="5"/>
      <c r="G339" s="129"/>
      <c r="H339" s="5"/>
      <c r="I339" s="29"/>
      <c r="J339" s="25"/>
      <c r="M339" s="33"/>
      <c r="N339" s="33"/>
      <c r="O339" s="33"/>
      <c r="Q339" s="112"/>
    </row>
    <row r="340" spans="2:8" ht="15.75">
      <c r="B340" s="212"/>
      <c r="C340" s="233"/>
      <c r="H340" s="228"/>
    </row>
    <row r="341" spans="2:15" ht="57" customHeight="1">
      <c r="B341" s="212"/>
      <c r="H341" s="228"/>
      <c r="I341" s="183"/>
      <c r="J341" s="183"/>
      <c r="M341" s="183"/>
      <c r="N341" s="183"/>
      <c r="O341" s="183"/>
    </row>
    <row r="342" spans="2:15" ht="15.75">
      <c r="B342" s="212"/>
      <c r="H342" s="228"/>
      <c r="I342" s="183"/>
      <c r="J342" s="183"/>
      <c r="M342" s="183"/>
      <c r="N342" s="183"/>
      <c r="O342" s="183"/>
    </row>
    <row r="343" spans="2:15" ht="15.75">
      <c r="B343" s="212"/>
      <c r="C343" s="218"/>
      <c r="E343" s="205"/>
      <c r="H343" s="202"/>
      <c r="I343" s="183"/>
      <c r="J343" s="183"/>
      <c r="M343" s="183"/>
      <c r="N343" s="183"/>
      <c r="O343" s="183"/>
    </row>
    <row r="344" spans="2:15" ht="15.75">
      <c r="B344" s="212"/>
      <c r="C344" s="218"/>
      <c r="H344" s="202"/>
      <c r="I344" s="183"/>
      <c r="J344" s="183"/>
      <c r="M344" s="183"/>
      <c r="N344" s="183"/>
      <c r="O344" s="183"/>
    </row>
    <row r="345" spans="1:17" s="7" customFormat="1" ht="15.75">
      <c r="A345" s="8"/>
      <c r="B345" s="12"/>
      <c r="C345" s="5"/>
      <c r="D345" s="5"/>
      <c r="E345" s="203"/>
      <c r="F345" s="5"/>
      <c r="G345" s="129"/>
      <c r="H345" s="18"/>
      <c r="I345" s="29"/>
      <c r="J345" s="25"/>
      <c r="M345" s="33"/>
      <c r="N345" s="33"/>
      <c r="O345" s="33"/>
      <c r="Q345" s="112"/>
    </row>
    <row r="346" spans="1:17" s="7" customFormat="1" ht="15.75">
      <c r="A346" s="8"/>
      <c r="B346" s="12"/>
      <c r="C346" s="5"/>
      <c r="D346" s="5"/>
      <c r="E346" s="203"/>
      <c r="F346" s="5"/>
      <c r="G346" s="129"/>
      <c r="H346" s="18"/>
      <c r="I346" s="29"/>
      <c r="J346" s="25"/>
      <c r="M346" s="33"/>
      <c r="N346" s="33"/>
      <c r="O346" s="33"/>
      <c r="Q346" s="112"/>
    </row>
    <row r="347" spans="1:17" s="7" customFormat="1" ht="15.75">
      <c r="A347" s="8"/>
      <c r="B347" s="12"/>
      <c r="C347" s="6"/>
      <c r="D347" s="5"/>
      <c r="E347" s="203"/>
      <c r="F347" s="5"/>
      <c r="G347" s="129"/>
      <c r="H347" s="5"/>
      <c r="I347" s="29"/>
      <c r="J347" s="25"/>
      <c r="M347" s="33"/>
      <c r="N347" s="33"/>
      <c r="O347" s="33"/>
      <c r="Q347" s="112"/>
    </row>
    <row r="348" spans="1:17" s="7" customFormat="1" ht="15.75">
      <c r="A348" s="8"/>
      <c r="B348" s="12"/>
      <c r="C348" s="6"/>
      <c r="D348" s="5"/>
      <c r="E348" s="203"/>
      <c r="F348" s="5"/>
      <c r="G348" s="129"/>
      <c r="H348" s="5"/>
      <c r="I348" s="29"/>
      <c r="J348" s="25"/>
      <c r="M348" s="33"/>
      <c r="N348" s="33"/>
      <c r="O348" s="33"/>
      <c r="Q348" s="112"/>
    </row>
    <row r="349" spans="1:17" s="7" customFormat="1" ht="105.75" customHeight="1">
      <c r="A349" s="8"/>
      <c r="B349" s="12"/>
      <c r="C349" s="247"/>
      <c r="D349" s="5"/>
      <c r="E349" s="203"/>
      <c r="F349" s="5"/>
      <c r="G349" s="129"/>
      <c r="H349" s="18"/>
      <c r="I349" s="29"/>
      <c r="J349" s="25"/>
      <c r="M349" s="33"/>
      <c r="N349" s="33"/>
      <c r="O349" s="33"/>
      <c r="Q349" s="112"/>
    </row>
    <row r="350" spans="1:17" s="7" customFormat="1" ht="15.75">
      <c r="A350" s="8"/>
      <c r="B350" s="12"/>
      <c r="C350" s="247"/>
      <c r="D350" s="5"/>
      <c r="E350" s="203"/>
      <c r="F350" s="5"/>
      <c r="G350" s="129"/>
      <c r="H350" s="18"/>
      <c r="I350" s="29"/>
      <c r="J350" s="25"/>
      <c r="M350" s="33"/>
      <c r="N350" s="33"/>
      <c r="O350" s="33"/>
      <c r="Q350" s="112"/>
    </row>
    <row r="351" spans="1:17" s="7" customFormat="1" ht="15.75">
      <c r="A351" s="8"/>
      <c r="B351" s="12"/>
      <c r="C351" s="86"/>
      <c r="D351" s="5"/>
      <c r="E351" s="203"/>
      <c r="F351" s="5"/>
      <c r="G351" s="129"/>
      <c r="H351" s="5"/>
      <c r="I351" s="29"/>
      <c r="J351" s="25"/>
      <c r="M351" s="33"/>
      <c r="N351" s="33"/>
      <c r="O351" s="33"/>
      <c r="Q351" s="112"/>
    </row>
    <row r="352" spans="1:17" s="7" customFormat="1" ht="15.75">
      <c r="A352" s="8"/>
      <c r="B352" s="12"/>
      <c r="C352" s="5"/>
      <c r="D352" s="5"/>
      <c r="E352" s="203"/>
      <c r="F352" s="5"/>
      <c r="G352" s="129"/>
      <c r="H352" s="5"/>
      <c r="I352" s="29"/>
      <c r="J352" s="25"/>
      <c r="M352" s="33"/>
      <c r="N352" s="33"/>
      <c r="O352" s="33"/>
      <c r="Q352" s="112"/>
    </row>
    <row r="353" spans="1:17" s="7" customFormat="1" ht="125.25" customHeight="1">
      <c r="A353" s="8"/>
      <c r="B353" s="12"/>
      <c r="C353" s="247"/>
      <c r="D353" s="5"/>
      <c r="E353" s="203"/>
      <c r="F353" s="5"/>
      <c r="G353" s="129"/>
      <c r="H353" s="18"/>
      <c r="I353" s="29"/>
      <c r="J353" s="25"/>
      <c r="M353" s="33"/>
      <c r="N353" s="33"/>
      <c r="O353" s="33"/>
      <c r="Q353" s="112"/>
    </row>
    <row r="354" spans="1:17" s="7" customFormat="1" ht="15.75">
      <c r="A354" s="8"/>
      <c r="B354" s="12"/>
      <c r="C354" s="247"/>
      <c r="D354" s="5"/>
      <c r="E354" s="203"/>
      <c r="F354" s="5"/>
      <c r="G354" s="129"/>
      <c r="H354" s="18"/>
      <c r="I354" s="29"/>
      <c r="J354" s="25"/>
      <c r="M354" s="33"/>
      <c r="N354" s="33"/>
      <c r="O354" s="33"/>
      <c r="Q354" s="112"/>
    </row>
    <row r="355" spans="1:17" s="7" customFormat="1" ht="15.75">
      <c r="A355" s="8"/>
      <c r="B355" s="12"/>
      <c r="C355" s="86"/>
      <c r="D355" s="5"/>
      <c r="E355" s="203"/>
      <c r="F355" s="5"/>
      <c r="G355" s="129"/>
      <c r="H355" s="5"/>
      <c r="I355" s="29"/>
      <c r="J355" s="25"/>
      <c r="M355" s="33"/>
      <c r="N355" s="33"/>
      <c r="O355" s="33"/>
      <c r="Q355" s="112"/>
    </row>
    <row r="356" spans="1:17" s="7" customFormat="1" ht="15.75">
      <c r="A356" s="8"/>
      <c r="B356" s="12"/>
      <c r="C356" s="86"/>
      <c r="D356" s="5"/>
      <c r="E356" s="203"/>
      <c r="F356" s="5"/>
      <c r="G356" s="129"/>
      <c r="H356" s="5"/>
      <c r="I356" s="29"/>
      <c r="J356" s="25"/>
      <c r="M356" s="33"/>
      <c r="N356" s="33"/>
      <c r="O356" s="33"/>
      <c r="Q356" s="112"/>
    </row>
    <row r="357" spans="1:17" s="7" customFormat="1" ht="125.25" customHeight="1">
      <c r="A357" s="8"/>
      <c r="B357" s="12"/>
      <c r="C357" s="247"/>
      <c r="D357" s="5"/>
      <c r="E357" s="203"/>
      <c r="F357" s="5"/>
      <c r="G357" s="129"/>
      <c r="H357" s="18"/>
      <c r="I357" s="29"/>
      <c r="J357" s="25"/>
      <c r="M357" s="33"/>
      <c r="N357" s="33"/>
      <c r="O357" s="33"/>
      <c r="Q357" s="112"/>
    </row>
    <row r="358" spans="1:17" s="7" customFormat="1" ht="15.75">
      <c r="A358" s="8"/>
      <c r="B358" s="12"/>
      <c r="C358" s="247"/>
      <c r="D358" s="5"/>
      <c r="E358" s="203"/>
      <c r="F358" s="5"/>
      <c r="G358" s="129"/>
      <c r="H358" s="18"/>
      <c r="I358" s="29"/>
      <c r="J358" s="25"/>
      <c r="M358" s="33"/>
      <c r="N358" s="33"/>
      <c r="O358" s="33"/>
      <c r="Q358" s="112"/>
    </row>
    <row r="359" spans="1:17" s="7" customFormat="1" ht="15.75">
      <c r="A359" s="8"/>
      <c r="B359" s="12"/>
      <c r="C359" s="86"/>
      <c r="D359" s="5"/>
      <c r="E359" s="203"/>
      <c r="F359" s="5"/>
      <c r="G359" s="129"/>
      <c r="H359" s="5"/>
      <c r="I359" s="29"/>
      <c r="J359" s="25"/>
      <c r="M359" s="33"/>
      <c r="N359" s="33"/>
      <c r="O359" s="33"/>
      <c r="Q359" s="112"/>
    </row>
    <row r="360" spans="1:17" s="7" customFormat="1" ht="15.75">
      <c r="A360" s="8"/>
      <c r="B360" s="12"/>
      <c r="C360" s="86"/>
      <c r="D360" s="5"/>
      <c r="E360" s="203"/>
      <c r="F360" s="5"/>
      <c r="G360" s="129"/>
      <c r="H360" s="5"/>
      <c r="I360" s="29"/>
      <c r="J360" s="25"/>
      <c r="M360" s="33"/>
      <c r="N360" s="33"/>
      <c r="O360" s="33"/>
      <c r="Q360" s="112"/>
    </row>
    <row r="361" spans="1:17" s="7" customFormat="1" ht="123.75" customHeight="1">
      <c r="A361" s="8"/>
      <c r="B361" s="12"/>
      <c r="C361" s="247"/>
      <c r="D361" s="5"/>
      <c r="E361" s="203"/>
      <c r="F361" s="5"/>
      <c r="G361" s="129"/>
      <c r="H361" s="18"/>
      <c r="I361" s="29"/>
      <c r="J361" s="25"/>
      <c r="M361" s="33"/>
      <c r="N361" s="33"/>
      <c r="O361" s="33"/>
      <c r="Q361" s="112"/>
    </row>
    <row r="362" spans="1:17" s="7" customFormat="1" ht="15.75">
      <c r="A362" s="8"/>
      <c r="B362" s="12"/>
      <c r="C362" s="247"/>
      <c r="D362" s="5"/>
      <c r="E362" s="203"/>
      <c r="F362" s="5"/>
      <c r="G362" s="129"/>
      <c r="H362" s="18"/>
      <c r="I362" s="29"/>
      <c r="J362" s="25"/>
      <c r="M362" s="33"/>
      <c r="N362" s="33"/>
      <c r="O362" s="33"/>
      <c r="Q362" s="112"/>
    </row>
    <row r="363" spans="1:17" s="7" customFormat="1" ht="15.75">
      <c r="A363" s="8"/>
      <c r="B363" s="12"/>
      <c r="C363" s="86"/>
      <c r="D363" s="5"/>
      <c r="E363" s="203"/>
      <c r="F363" s="5"/>
      <c r="G363" s="129"/>
      <c r="H363" s="5"/>
      <c r="I363" s="29"/>
      <c r="J363" s="25"/>
      <c r="M363" s="33"/>
      <c r="N363" s="33"/>
      <c r="O363" s="33"/>
      <c r="Q363" s="112"/>
    </row>
    <row r="364" spans="1:17" s="7" customFormat="1" ht="15.75">
      <c r="A364" s="8"/>
      <c r="B364" s="12"/>
      <c r="C364" s="86"/>
      <c r="D364" s="5"/>
      <c r="E364" s="203"/>
      <c r="F364" s="5"/>
      <c r="G364" s="129"/>
      <c r="H364" s="5"/>
      <c r="I364" s="29"/>
      <c r="J364" s="25"/>
      <c r="M364" s="33"/>
      <c r="N364" s="33"/>
      <c r="O364" s="33"/>
      <c r="Q364" s="112"/>
    </row>
    <row r="365" spans="1:17" s="7" customFormat="1" ht="125.25" customHeight="1">
      <c r="A365" s="8"/>
      <c r="B365" s="12"/>
      <c r="C365" s="247"/>
      <c r="D365" s="5"/>
      <c r="E365" s="203"/>
      <c r="F365" s="5"/>
      <c r="G365" s="129"/>
      <c r="H365" s="18"/>
      <c r="I365" s="29"/>
      <c r="J365" s="25"/>
      <c r="M365" s="33"/>
      <c r="N365" s="33"/>
      <c r="O365" s="33"/>
      <c r="Q365" s="112"/>
    </row>
    <row r="366" spans="1:17" s="7" customFormat="1" ht="15.75">
      <c r="A366" s="8"/>
      <c r="B366" s="12"/>
      <c r="C366" s="247"/>
      <c r="D366" s="5"/>
      <c r="E366" s="203"/>
      <c r="F366" s="5"/>
      <c r="G366" s="129"/>
      <c r="H366" s="18"/>
      <c r="I366" s="29"/>
      <c r="J366" s="25"/>
      <c r="M366" s="33"/>
      <c r="N366" s="33"/>
      <c r="O366" s="33"/>
      <c r="Q366" s="112"/>
    </row>
    <row r="367" spans="1:17" s="7" customFormat="1" ht="15.75">
      <c r="A367" s="8"/>
      <c r="B367" s="12"/>
      <c r="C367" s="86"/>
      <c r="D367" s="5"/>
      <c r="E367" s="203"/>
      <c r="F367" s="5"/>
      <c r="G367" s="129"/>
      <c r="H367" s="5"/>
      <c r="I367" s="29"/>
      <c r="J367" s="25"/>
      <c r="M367" s="33"/>
      <c r="N367" s="33"/>
      <c r="O367" s="33"/>
      <c r="Q367" s="112"/>
    </row>
    <row r="368" spans="1:17" s="7" customFormat="1" ht="15.75">
      <c r="A368" s="8"/>
      <c r="B368" s="12"/>
      <c r="C368" s="86"/>
      <c r="D368" s="5"/>
      <c r="E368" s="203"/>
      <c r="F368" s="5"/>
      <c r="G368" s="129"/>
      <c r="H368" s="5"/>
      <c r="I368" s="29"/>
      <c r="J368" s="25"/>
      <c r="M368" s="33"/>
      <c r="N368" s="33"/>
      <c r="O368" s="33"/>
      <c r="Q368" s="112"/>
    </row>
    <row r="369" spans="1:17" s="7" customFormat="1" ht="123" customHeight="1">
      <c r="A369" s="8"/>
      <c r="B369" s="12"/>
      <c r="C369" s="247"/>
      <c r="D369" s="5"/>
      <c r="E369" s="203"/>
      <c r="F369" s="5"/>
      <c r="G369" s="129"/>
      <c r="H369" s="18"/>
      <c r="I369" s="29"/>
      <c r="J369" s="25"/>
      <c r="M369" s="33"/>
      <c r="N369" s="33"/>
      <c r="O369" s="33"/>
      <c r="Q369" s="112"/>
    </row>
    <row r="370" spans="1:17" s="7" customFormat="1" ht="15.75">
      <c r="A370" s="8"/>
      <c r="B370" s="12"/>
      <c r="C370" s="247"/>
      <c r="D370" s="5"/>
      <c r="E370" s="203"/>
      <c r="F370" s="5"/>
      <c r="G370" s="129"/>
      <c r="H370" s="18"/>
      <c r="I370" s="29"/>
      <c r="J370" s="25"/>
      <c r="M370" s="33"/>
      <c r="N370" s="33"/>
      <c r="O370" s="33"/>
      <c r="Q370" s="112"/>
    </row>
    <row r="371" spans="1:17" s="7" customFormat="1" ht="15.75">
      <c r="A371" s="8"/>
      <c r="B371" s="12"/>
      <c r="C371" s="86"/>
      <c r="D371" s="5"/>
      <c r="E371" s="203"/>
      <c r="F371" s="5"/>
      <c r="G371" s="129"/>
      <c r="H371" s="5"/>
      <c r="I371" s="29"/>
      <c r="J371" s="25"/>
      <c r="M371" s="33"/>
      <c r="N371" s="33"/>
      <c r="O371" s="33"/>
      <c r="Q371" s="112"/>
    </row>
    <row r="372" spans="1:17" s="7" customFormat="1" ht="15.75">
      <c r="A372" s="8"/>
      <c r="B372" s="12"/>
      <c r="C372" s="86"/>
      <c r="D372" s="5"/>
      <c r="E372" s="203"/>
      <c r="F372" s="5"/>
      <c r="G372" s="129"/>
      <c r="H372" s="5"/>
      <c r="I372" s="29"/>
      <c r="J372" s="25"/>
      <c r="M372" s="33"/>
      <c r="N372" s="33"/>
      <c r="O372" s="33"/>
      <c r="Q372" s="112"/>
    </row>
    <row r="373" spans="1:17" s="7" customFormat="1" ht="119.25" customHeight="1">
      <c r="A373" s="8"/>
      <c r="B373" s="12"/>
      <c r="C373" s="247"/>
      <c r="D373" s="5"/>
      <c r="E373" s="203"/>
      <c r="F373" s="5"/>
      <c r="G373" s="129"/>
      <c r="H373" s="18"/>
      <c r="I373" s="29"/>
      <c r="J373" s="25"/>
      <c r="M373" s="33"/>
      <c r="N373" s="33"/>
      <c r="O373" s="33"/>
      <c r="Q373" s="112"/>
    </row>
    <row r="374" spans="1:17" s="7" customFormat="1" ht="15.75">
      <c r="A374" s="8"/>
      <c r="B374" s="12"/>
      <c r="C374" s="247"/>
      <c r="D374" s="5"/>
      <c r="E374" s="203"/>
      <c r="F374" s="5"/>
      <c r="G374" s="129"/>
      <c r="H374" s="18"/>
      <c r="I374" s="29"/>
      <c r="J374" s="25"/>
      <c r="M374" s="33"/>
      <c r="N374" s="33"/>
      <c r="O374" s="33"/>
      <c r="Q374" s="112"/>
    </row>
    <row r="375" spans="1:17" s="7" customFormat="1" ht="15.75">
      <c r="A375" s="8"/>
      <c r="B375" s="12"/>
      <c r="C375" s="86"/>
      <c r="D375" s="5"/>
      <c r="E375" s="203"/>
      <c r="F375" s="5"/>
      <c r="G375" s="129"/>
      <c r="H375" s="5"/>
      <c r="I375" s="29"/>
      <c r="J375" s="25"/>
      <c r="M375" s="33"/>
      <c r="N375" s="33"/>
      <c r="O375" s="33"/>
      <c r="Q375" s="112"/>
    </row>
    <row r="376" spans="1:17" s="7" customFormat="1" ht="15.75">
      <c r="A376" s="8"/>
      <c r="B376" s="12"/>
      <c r="C376" s="247"/>
      <c r="D376" s="5"/>
      <c r="E376" s="203"/>
      <c r="F376" s="5"/>
      <c r="G376" s="129"/>
      <c r="H376" s="5"/>
      <c r="I376" s="29"/>
      <c r="J376" s="25"/>
      <c r="M376" s="33"/>
      <c r="N376" s="33"/>
      <c r="O376" s="33"/>
      <c r="Q376" s="112"/>
    </row>
    <row r="377" spans="1:17" s="7" customFormat="1" ht="100.5" customHeight="1">
      <c r="A377" s="8"/>
      <c r="B377" s="12"/>
      <c r="C377" s="247"/>
      <c r="D377" s="5"/>
      <c r="E377" s="203"/>
      <c r="F377" s="5"/>
      <c r="G377" s="129"/>
      <c r="H377" s="18"/>
      <c r="I377" s="29"/>
      <c r="J377" s="25"/>
      <c r="M377" s="33"/>
      <c r="N377" s="33"/>
      <c r="O377" s="33"/>
      <c r="Q377" s="112"/>
    </row>
    <row r="378" spans="1:17" s="7" customFormat="1" ht="15.75">
      <c r="A378" s="8"/>
      <c r="B378" s="12"/>
      <c r="C378" s="247"/>
      <c r="D378" s="5"/>
      <c r="E378" s="203"/>
      <c r="F378" s="5"/>
      <c r="G378" s="129"/>
      <c r="H378" s="18"/>
      <c r="I378" s="29"/>
      <c r="J378" s="25"/>
      <c r="M378" s="33"/>
      <c r="N378" s="33"/>
      <c r="O378" s="33"/>
      <c r="Q378" s="112"/>
    </row>
    <row r="379" spans="1:17" s="7" customFormat="1" ht="15.75">
      <c r="A379" s="8"/>
      <c r="B379" s="12"/>
      <c r="C379" s="86"/>
      <c r="D379" s="5"/>
      <c r="E379" s="203"/>
      <c r="F379" s="5"/>
      <c r="G379" s="129"/>
      <c r="H379" s="5"/>
      <c r="I379" s="29"/>
      <c r="J379" s="25"/>
      <c r="M379" s="33"/>
      <c r="N379" s="33"/>
      <c r="O379" s="33"/>
      <c r="Q379" s="112"/>
    </row>
    <row r="380" spans="1:17" s="7" customFormat="1" ht="15.75">
      <c r="A380" s="8"/>
      <c r="B380" s="12"/>
      <c r="C380" s="5"/>
      <c r="D380" s="5"/>
      <c r="E380" s="203"/>
      <c r="F380" s="5"/>
      <c r="G380" s="129"/>
      <c r="H380" s="5"/>
      <c r="I380" s="29"/>
      <c r="J380" s="25"/>
      <c r="M380" s="33"/>
      <c r="N380" s="33"/>
      <c r="O380" s="33"/>
      <c r="Q380" s="112"/>
    </row>
    <row r="381" spans="1:17" s="7" customFormat="1" ht="99.75" customHeight="1">
      <c r="A381" s="8"/>
      <c r="B381" s="12"/>
      <c r="C381" s="247"/>
      <c r="D381" s="5"/>
      <c r="E381" s="203"/>
      <c r="F381" s="5"/>
      <c r="G381" s="129"/>
      <c r="H381" s="18"/>
      <c r="I381" s="29"/>
      <c r="J381" s="25"/>
      <c r="M381" s="33"/>
      <c r="N381" s="33"/>
      <c r="O381" s="33"/>
      <c r="Q381" s="112"/>
    </row>
    <row r="382" spans="1:17" s="7" customFormat="1" ht="15.75">
      <c r="A382" s="8"/>
      <c r="B382" s="12"/>
      <c r="C382" s="247"/>
      <c r="D382" s="5"/>
      <c r="E382" s="203"/>
      <c r="F382" s="5"/>
      <c r="G382" s="129"/>
      <c r="H382" s="18"/>
      <c r="I382" s="29"/>
      <c r="J382" s="25"/>
      <c r="M382" s="33"/>
      <c r="N382" s="33"/>
      <c r="O382" s="33"/>
      <c r="Q382" s="112"/>
    </row>
    <row r="383" spans="1:17" s="7" customFormat="1" ht="15.75">
      <c r="A383" s="8"/>
      <c r="B383" s="12"/>
      <c r="C383" s="86"/>
      <c r="D383" s="5"/>
      <c r="E383" s="203"/>
      <c r="F383" s="5"/>
      <c r="G383" s="129"/>
      <c r="H383" s="5"/>
      <c r="I383" s="29"/>
      <c r="J383" s="25"/>
      <c r="M383" s="33"/>
      <c r="N383" s="33"/>
      <c r="O383" s="33"/>
      <c r="Q383" s="112"/>
    </row>
    <row r="384" spans="1:17" s="7" customFormat="1" ht="15.75">
      <c r="A384" s="8"/>
      <c r="B384" s="12"/>
      <c r="C384" s="247"/>
      <c r="D384" s="5"/>
      <c r="E384" s="203"/>
      <c r="F384" s="5"/>
      <c r="G384" s="129"/>
      <c r="H384" s="5"/>
      <c r="I384" s="29"/>
      <c r="J384" s="25"/>
      <c r="M384" s="33"/>
      <c r="N384" s="33"/>
      <c r="O384" s="33"/>
      <c r="Q384" s="112"/>
    </row>
    <row r="385" spans="1:17" s="7" customFormat="1" ht="99" customHeight="1">
      <c r="A385" s="8"/>
      <c r="B385" s="12"/>
      <c r="C385" s="247"/>
      <c r="D385" s="5"/>
      <c r="E385" s="203"/>
      <c r="F385" s="5"/>
      <c r="G385" s="129"/>
      <c r="H385" s="18"/>
      <c r="I385" s="29"/>
      <c r="J385" s="25"/>
      <c r="M385" s="33"/>
      <c r="N385" s="33"/>
      <c r="O385" s="33"/>
      <c r="Q385" s="112"/>
    </row>
    <row r="386" spans="1:17" s="7" customFormat="1" ht="15.75">
      <c r="A386" s="8"/>
      <c r="B386" s="12"/>
      <c r="C386" s="247"/>
      <c r="D386" s="5"/>
      <c r="E386" s="203"/>
      <c r="F386" s="5"/>
      <c r="G386" s="129"/>
      <c r="H386" s="18"/>
      <c r="I386" s="29"/>
      <c r="J386" s="25"/>
      <c r="M386" s="33"/>
      <c r="N386" s="33"/>
      <c r="O386" s="33"/>
      <c r="Q386" s="112"/>
    </row>
    <row r="387" spans="1:17" s="7" customFormat="1" ht="15.75">
      <c r="A387" s="8"/>
      <c r="B387" s="12"/>
      <c r="C387" s="86"/>
      <c r="D387" s="5"/>
      <c r="E387" s="203"/>
      <c r="F387" s="5"/>
      <c r="G387" s="129"/>
      <c r="H387" s="5"/>
      <c r="I387" s="29"/>
      <c r="J387" s="25"/>
      <c r="M387" s="33"/>
      <c r="N387" s="33"/>
      <c r="O387" s="33"/>
      <c r="Q387" s="112"/>
    </row>
    <row r="388" spans="1:17" s="7" customFormat="1" ht="15.75">
      <c r="A388" s="8"/>
      <c r="B388" s="12"/>
      <c r="C388" s="5"/>
      <c r="D388" s="5"/>
      <c r="E388" s="203"/>
      <c r="F388" s="5"/>
      <c r="G388" s="129"/>
      <c r="H388" s="5"/>
      <c r="I388" s="29"/>
      <c r="J388" s="25"/>
      <c r="M388" s="33"/>
      <c r="N388" s="33"/>
      <c r="O388" s="33"/>
      <c r="Q388" s="112"/>
    </row>
    <row r="389" spans="1:17" s="7" customFormat="1" ht="97.5" customHeight="1">
      <c r="A389" s="8"/>
      <c r="B389" s="12"/>
      <c r="C389" s="247"/>
      <c r="D389" s="5"/>
      <c r="E389" s="203"/>
      <c r="F389" s="5"/>
      <c r="G389" s="129"/>
      <c r="H389" s="18"/>
      <c r="I389" s="29"/>
      <c r="J389" s="25"/>
      <c r="M389" s="33"/>
      <c r="N389" s="33"/>
      <c r="O389" s="33"/>
      <c r="Q389" s="112"/>
    </row>
    <row r="390" spans="1:17" s="7" customFormat="1" ht="15.75">
      <c r="A390" s="8"/>
      <c r="B390" s="12"/>
      <c r="C390" s="247"/>
      <c r="D390" s="5"/>
      <c r="E390" s="203"/>
      <c r="F390" s="5"/>
      <c r="G390" s="129"/>
      <c r="H390" s="18"/>
      <c r="I390" s="29"/>
      <c r="J390" s="25"/>
      <c r="M390" s="33"/>
      <c r="N390" s="33"/>
      <c r="O390" s="33"/>
      <c r="Q390" s="112"/>
    </row>
    <row r="391" spans="1:17" s="7" customFormat="1" ht="15.75">
      <c r="A391" s="8"/>
      <c r="B391" s="12"/>
      <c r="C391" s="86"/>
      <c r="D391" s="5"/>
      <c r="E391" s="203"/>
      <c r="F391" s="5"/>
      <c r="G391" s="129"/>
      <c r="H391" s="5"/>
      <c r="I391" s="29"/>
      <c r="J391" s="25"/>
      <c r="M391" s="33"/>
      <c r="N391" s="33"/>
      <c r="O391" s="33"/>
      <c r="Q391" s="112"/>
    </row>
    <row r="392" spans="1:17" s="7" customFormat="1" ht="15.75">
      <c r="A392" s="8"/>
      <c r="B392" s="12"/>
      <c r="C392" s="247"/>
      <c r="D392" s="5"/>
      <c r="E392" s="203"/>
      <c r="F392" s="5"/>
      <c r="G392" s="129"/>
      <c r="H392" s="5"/>
      <c r="I392" s="29"/>
      <c r="J392" s="25"/>
      <c r="M392" s="33"/>
      <c r="N392" s="33"/>
      <c r="O392" s="33"/>
      <c r="Q392" s="112"/>
    </row>
    <row r="393" spans="1:17" s="7" customFormat="1" ht="97.5" customHeight="1">
      <c r="A393" s="8"/>
      <c r="B393" s="12"/>
      <c r="C393" s="247"/>
      <c r="D393" s="5"/>
      <c r="E393" s="203"/>
      <c r="F393" s="5"/>
      <c r="G393" s="129"/>
      <c r="H393" s="18"/>
      <c r="I393" s="29"/>
      <c r="J393" s="25"/>
      <c r="M393" s="33"/>
      <c r="N393" s="33"/>
      <c r="O393" s="33"/>
      <c r="Q393" s="112"/>
    </row>
    <row r="394" spans="1:17" s="7" customFormat="1" ht="15.75">
      <c r="A394" s="8"/>
      <c r="B394" s="12"/>
      <c r="C394" s="247"/>
      <c r="D394" s="5"/>
      <c r="E394" s="203"/>
      <c r="F394" s="5"/>
      <c r="G394" s="129"/>
      <c r="H394" s="18"/>
      <c r="I394" s="29"/>
      <c r="J394" s="25"/>
      <c r="M394" s="33"/>
      <c r="N394" s="33"/>
      <c r="O394" s="33"/>
      <c r="Q394" s="112"/>
    </row>
    <row r="395" spans="1:17" s="7" customFormat="1" ht="15.75">
      <c r="A395" s="8"/>
      <c r="B395" s="12"/>
      <c r="C395" s="86"/>
      <c r="D395" s="5"/>
      <c r="E395" s="203"/>
      <c r="F395" s="5"/>
      <c r="G395" s="129"/>
      <c r="H395" s="5"/>
      <c r="I395" s="29"/>
      <c r="J395" s="25"/>
      <c r="M395" s="33"/>
      <c r="N395" s="33"/>
      <c r="O395" s="33"/>
      <c r="Q395" s="112"/>
    </row>
    <row r="396" spans="1:17" s="7" customFormat="1" ht="15.75">
      <c r="A396" s="8"/>
      <c r="B396" s="12"/>
      <c r="C396" s="5"/>
      <c r="D396" s="5"/>
      <c r="E396" s="203"/>
      <c r="F396" s="5"/>
      <c r="G396" s="129"/>
      <c r="H396" s="5"/>
      <c r="I396" s="29"/>
      <c r="J396" s="25"/>
      <c r="M396" s="33"/>
      <c r="N396" s="33"/>
      <c r="O396" s="33"/>
      <c r="Q396" s="112"/>
    </row>
    <row r="397" spans="1:17" s="7" customFormat="1" ht="98.25" customHeight="1">
      <c r="A397" s="8"/>
      <c r="B397" s="12"/>
      <c r="C397" s="247"/>
      <c r="D397" s="5"/>
      <c r="E397" s="203"/>
      <c r="F397" s="5"/>
      <c r="G397" s="129"/>
      <c r="H397" s="18"/>
      <c r="I397" s="29"/>
      <c r="J397" s="25"/>
      <c r="M397" s="33"/>
      <c r="N397" s="33"/>
      <c r="O397" s="33"/>
      <c r="Q397" s="112"/>
    </row>
    <row r="398" spans="1:17" s="7" customFormat="1" ht="15.75">
      <c r="A398" s="8"/>
      <c r="B398" s="12"/>
      <c r="C398" s="247"/>
      <c r="D398" s="5"/>
      <c r="E398" s="203"/>
      <c r="F398" s="5"/>
      <c r="G398" s="129"/>
      <c r="H398" s="18"/>
      <c r="I398" s="29"/>
      <c r="J398" s="25"/>
      <c r="M398" s="33"/>
      <c r="N398" s="33"/>
      <c r="O398" s="33"/>
      <c r="Q398" s="112"/>
    </row>
    <row r="399" spans="1:17" s="7" customFormat="1" ht="15.75">
      <c r="A399" s="8"/>
      <c r="B399" s="12"/>
      <c r="C399" s="86"/>
      <c r="D399" s="5"/>
      <c r="E399" s="203"/>
      <c r="F399" s="5"/>
      <c r="G399" s="129"/>
      <c r="H399" s="5"/>
      <c r="I399" s="29"/>
      <c r="J399" s="25"/>
      <c r="M399" s="33"/>
      <c r="N399" s="33"/>
      <c r="O399" s="33"/>
      <c r="Q399" s="112"/>
    </row>
    <row r="400" spans="1:17" s="7" customFormat="1" ht="15.75">
      <c r="A400" s="8"/>
      <c r="B400" s="12"/>
      <c r="C400" s="247"/>
      <c r="D400" s="5"/>
      <c r="E400" s="203"/>
      <c r="F400" s="5"/>
      <c r="G400" s="129"/>
      <c r="H400" s="5"/>
      <c r="I400" s="29"/>
      <c r="J400" s="25"/>
      <c r="M400" s="33"/>
      <c r="N400" s="33"/>
      <c r="O400" s="33"/>
      <c r="Q400" s="112"/>
    </row>
    <row r="401" spans="1:17" s="7" customFormat="1" ht="97.5" customHeight="1">
      <c r="A401" s="8"/>
      <c r="B401" s="12"/>
      <c r="C401" s="247"/>
      <c r="D401" s="5"/>
      <c r="E401" s="203"/>
      <c r="F401" s="5"/>
      <c r="G401" s="129"/>
      <c r="H401" s="18"/>
      <c r="I401" s="29"/>
      <c r="J401" s="25"/>
      <c r="M401" s="33"/>
      <c r="N401" s="33"/>
      <c r="O401" s="33"/>
      <c r="Q401" s="112"/>
    </row>
    <row r="402" spans="1:17" s="7" customFormat="1" ht="15.75">
      <c r="A402" s="8"/>
      <c r="B402" s="12"/>
      <c r="C402" s="247"/>
      <c r="D402" s="5"/>
      <c r="E402" s="203"/>
      <c r="F402" s="5"/>
      <c r="G402" s="129"/>
      <c r="H402" s="18"/>
      <c r="I402" s="29"/>
      <c r="J402" s="25"/>
      <c r="M402" s="33"/>
      <c r="N402" s="33"/>
      <c r="O402" s="33"/>
      <c r="Q402" s="112"/>
    </row>
    <row r="403" spans="1:17" s="7" customFormat="1" ht="15.75">
      <c r="A403" s="8"/>
      <c r="B403" s="12"/>
      <c r="C403" s="86"/>
      <c r="D403" s="5"/>
      <c r="E403" s="203"/>
      <c r="F403" s="5"/>
      <c r="G403" s="129"/>
      <c r="H403" s="5"/>
      <c r="I403" s="29"/>
      <c r="J403" s="25"/>
      <c r="M403" s="33"/>
      <c r="N403" s="33"/>
      <c r="O403" s="33"/>
      <c r="Q403" s="112"/>
    </row>
    <row r="404" spans="1:17" s="7" customFormat="1" ht="15.75">
      <c r="A404" s="8"/>
      <c r="B404" s="12"/>
      <c r="C404" s="247"/>
      <c r="D404" s="5"/>
      <c r="E404" s="203"/>
      <c r="F404" s="5"/>
      <c r="G404" s="129"/>
      <c r="H404" s="5"/>
      <c r="I404" s="29"/>
      <c r="J404" s="25"/>
      <c r="M404" s="33"/>
      <c r="N404" s="33"/>
      <c r="O404" s="33"/>
      <c r="Q404" s="112"/>
    </row>
    <row r="405" spans="1:17" s="7" customFormat="1" ht="99" customHeight="1">
      <c r="A405" s="8"/>
      <c r="B405" s="12"/>
      <c r="C405" s="247"/>
      <c r="D405" s="5"/>
      <c r="E405" s="203"/>
      <c r="F405" s="5"/>
      <c r="G405" s="129"/>
      <c r="H405" s="18"/>
      <c r="I405" s="29"/>
      <c r="J405" s="25"/>
      <c r="K405" s="12"/>
      <c r="M405" s="33"/>
      <c r="N405" s="33"/>
      <c r="O405" s="33"/>
      <c r="Q405" s="112"/>
    </row>
    <row r="406" spans="1:17" s="7" customFormat="1" ht="15.75">
      <c r="A406" s="8"/>
      <c r="B406" s="12"/>
      <c r="C406" s="247"/>
      <c r="D406" s="5"/>
      <c r="E406" s="203"/>
      <c r="F406" s="5"/>
      <c r="G406" s="129"/>
      <c r="H406" s="18"/>
      <c r="I406" s="29"/>
      <c r="J406" s="25"/>
      <c r="M406" s="33"/>
      <c r="N406" s="33"/>
      <c r="O406" s="33"/>
      <c r="Q406" s="112"/>
    </row>
    <row r="407" spans="1:17" s="7" customFormat="1" ht="15.75">
      <c r="A407" s="8"/>
      <c r="B407" s="12"/>
      <c r="C407" s="86"/>
      <c r="D407" s="5"/>
      <c r="E407" s="203"/>
      <c r="F407" s="5"/>
      <c r="G407" s="129"/>
      <c r="H407" s="5"/>
      <c r="I407" s="29"/>
      <c r="J407" s="25"/>
      <c r="M407" s="33"/>
      <c r="N407" s="33"/>
      <c r="O407" s="33"/>
      <c r="Q407" s="112"/>
    </row>
    <row r="408" spans="1:17" s="7" customFormat="1" ht="15.75">
      <c r="A408" s="8"/>
      <c r="B408" s="12"/>
      <c r="C408" s="6"/>
      <c r="D408" s="5"/>
      <c r="E408" s="203"/>
      <c r="F408" s="5"/>
      <c r="G408" s="129"/>
      <c r="H408" s="5"/>
      <c r="I408" s="29"/>
      <c r="J408" s="25"/>
      <c r="M408" s="33"/>
      <c r="N408" s="33"/>
      <c r="O408" s="33"/>
      <c r="Q408" s="112"/>
    </row>
    <row r="409" spans="1:17" s="7" customFormat="1" ht="96" customHeight="1">
      <c r="A409" s="8"/>
      <c r="B409" s="12"/>
      <c r="C409" s="247"/>
      <c r="D409" s="5"/>
      <c r="E409" s="203"/>
      <c r="F409" s="5"/>
      <c r="G409" s="129"/>
      <c r="H409" s="18"/>
      <c r="I409" s="29"/>
      <c r="J409" s="25"/>
      <c r="M409" s="33"/>
      <c r="N409" s="33"/>
      <c r="O409" s="33"/>
      <c r="Q409" s="112"/>
    </row>
    <row r="410" spans="1:17" s="7" customFormat="1" ht="15.75">
      <c r="A410" s="8"/>
      <c r="B410" s="12"/>
      <c r="C410" s="247"/>
      <c r="D410" s="5"/>
      <c r="E410" s="203"/>
      <c r="F410" s="5"/>
      <c r="G410" s="129"/>
      <c r="H410" s="18"/>
      <c r="I410" s="29"/>
      <c r="J410" s="25"/>
      <c r="M410" s="33"/>
      <c r="N410" s="33"/>
      <c r="O410" s="33"/>
      <c r="Q410" s="112"/>
    </row>
    <row r="411" spans="1:17" s="7" customFormat="1" ht="15.75">
      <c r="A411" s="8"/>
      <c r="B411" s="12"/>
      <c r="C411" s="86"/>
      <c r="D411" s="5"/>
      <c r="E411" s="203"/>
      <c r="F411" s="5"/>
      <c r="G411" s="129"/>
      <c r="H411" s="5"/>
      <c r="I411" s="29"/>
      <c r="J411" s="25"/>
      <c r="M411" s="33"/>
      <c r="N411" s="33"/>
      <c r="O411" s="33"/>
      <c r="Q411" s="112"/>
    </row>
    <row r="412" spans="1:17" s="7" customFormat="1" ht="15.75">
      <c r="A412" s="8"/>
      <c r="B412" s="12"/>
      <c r="C412" s="247"/>
      <c r="D412" s="5"/>
      <c r="E412" s="203"/>
      <c r="F412" s="5"/>
      <c r="G412" s="129"/>
      <c r="H412" s="5"/>
      <c r="I412" s="29"/>
      <c r="J412" s="25"/>
      <c r="M412" s="33"/>
      <c r="N412" s="33"/>
      <c r="O412" s="33"/>
      <c r="Q412" s="112"/>
    </row>
    <row r="413" spans="1:17" s="7" customFormat="1" ht="96.75" customHeight="1">
      <c r="A413" s="8"/>
      <c r="B413" s="12"/>
      <c r="C413" s="247"/>
      <c r="D413" s="5"/>
      <c r="E413" s="203"/>
      <c r="F413" s="5"/>
      <c r="G413" s="129"/>
      <c r="H413" s="18"/>
      <c r="I413" s="29"/>
      <c r="J413" s="25"/>
      <c r="M413" s="33"/>
      <c r="N413" s="33"/>
      <c r="O413" s="33"/>
      <c r="Q413" s="112"/>
    </row>
    <row r="414" spans="1:17" s="7" customFormat="1" ht="15.75">
      <c r="A414" s="8"/>
      <c r="B414" s="12"/>
      <c r="C414" s="247"/>
      <c r="D414" s="5"/>
      <c r="E414" s="203"/>
      <c r="F414" s="5"/>
      <c r="G414" s="129"/>
      <c r="H414" s="18"/>
      <c r="I414" s="29"/>
      <c r="J414" s="25"/>
      <c r="M414" s="33"/>
      <c r="N414" s="33"/>
      <c r="O414" s="33"/>
      <c r="Q414" s="112"/>
    </row>
    <row r="415" spans="1:17" s="7" customFormat="1" ht="15.75">
      <c r="A415" s="8"/>
      <c r="B415" s="12"/>
      <c r="C415" s="86"/>
      <c r="D415" s="5"/>
      <c r="E415" s="203"/>
      <c r="F415" s="5"/>
      <c r="G415" s="129"/>
      <c r="H415" s="5"/>
      <c r="I415" s="29"/>
      <c r="J415" s="25"/>
      <c r="M415" s="33"/>
      <c r="N415" s="33"/>
      <c r="O415" s="33"/>
      <c r="Q415" s="112"/>
    </row>
    <row r="416" spans="1:17" s="7" customFormat="1" ht="15.75">
      <c r="A416" s="8"/>
      <c r="B416" s="12"/>
      <c r="C416" s="247"/>
      <c r="D416" s="5"/>
      <c r="E416" s="203"/>
      <c r="F416" s="5"/>
      <c r="G416" s="129"/>
      <c r="H416" s="5"/>
      <c r="I416" s="29"/>
      <c r="J416" s="25"/>
      <c r="M416" s="33"/>
      <c r="N416" s="33"/>
      <c r="O416" s="33"/>
      <c r="Q416" s="112"/>
    </row>
    <row r="417" spans="1:17" s="7" customFormat="1" ht="99" customHeight="1">
      <c r="A417" s="8"/>
      <c r="B417" s="12"/>
      <c r="C417" s="247"/>
      <c r="D417" s="5"/>
      <c r="E417" s="203"/>
      <c r="F417" s="5"/>
      <c r="G417" s="129"/>
      <c r="H417" s="18"/>
      <c r="I417" s="29"/>
      <c r="J417" s="25"/>
      <c r="K417" s="12"/>
      <c r="M417" s="33"/>
      <c r="N417" s="33"/>
      <c r="O417" s="33"/>
      <c r="Q417" s="112"/>
    </row>
    <row r="418" spans="1:17" s="7" customFormat="1" ht="15.75">
      <c r="A418" s="8"/>
      <c r="B418" s="12"/>
      <c r="C418" s="247"/>
      <c r="D418" s="5"/>
      <c r="E418" s="203"/>
      <c r="F418" s="5"/>
      <c r="G418" s="129"/>
      <c r="H418" s="18"/>
      <c r="I418" s="29"/>
      <c r="J418" s="25"/>
      <c r="M418" s="33"/>
      <c r="N418" s="33"/>
      <c r="O418" s="33"/>
      <c r="Q418" s="112"/>
    </row>
    <row r="419" spans="1:17" s="7" customFormat="1" ht="15.75">
      <c r="A419" s="8"/>
      <c r="B419" s="12"/>
      <c r="C419" s="86"/>
      <c r="D419" s="5"/>
      <c r="E419" s="203"/>
      <c r="F419" s="5"/>
      <c r="G419" s="129"/>
      <c r="H419" s="5"/>
      <c r="I419" s="29"/>
      <c r="J419" s="25"/>
      <c r="M419" s="33"/>
      <c r="N419" s="33"/>
      <c r="O419" s="33"/>
      <c r="Q419" s="112"/>
    </row>
    <row r="420" spans="1:17" s="7" customFormat="1" ht="15.75">
      <c r="A420" s="8"/>
      <c r="B420" s="12"/>
      <c r="C420" s="247"/>
      <c r="D420" s="5"/>
      <c r="E420" s="203"/>
      <c r="F420" s="5"/>
      <c r="G420" s="129"/>
      <c r="H420" s="5"/>
      <c r="I420" s="29"/>
      <c r="J420" s="25"/>
      <c r="M420" s="33"/>
      <c r="N420" s="33"/>
      <c r="O420" s="33"/>
      <c r="Q420" s="112"/>
    </row>
    <row r="421" spans="1:17" s="7" customFormat="1" ht="96" customHeight="1">
      <c r="A421" s="8"/>
      <c r="B421" s="12"/>
      <c r="C421" s="247"/>
      <c r="D421" s="5"/>
      <c r="E421" s="203"/>
      <c r="F421" s="5"/>
      <c r="G421" s="129"/>
      <c r="H421" s="18"/>
      <c r="I421" s="29"/>
      <c r="J421" s="25"/>
      <c r="M421" s="33"/>
      <c r="N421" s="33"/>
      <c r="O421" s="33"/>
      <c r="Q421" s="112"/>
    </row>
    <row r="422" spans="1:17" s="7" customFormat="1" ht="15.75">
      <c r="A422" s="8"/>
      <c r="B422" s="12"/>
      <c r="C422" s="247"/>
      <c r="D422" s="5"/>
      <c r="E422" s="203"/>
      <c r="F422" s="5"/>
      <c r="G422" s="129"/>
      <c r="H422" s="18"/>
      <c r="I422" s="29"/>
      <c r="J422" s="25"/>
      <c r="M422" s="33"/>
      <c r="N422" s="33"/>
      <c r="O422" s="33"/>
      <c r="Q422" s="112"/>
    </row>
    <row r="423" spans="1:17" s="7" customFormat="1" ht="15.75">
      <c r="A423" s="8"/>
      <c r="B423" s="12"/>
      <c r="C423" s="86"/>
      <c r="D423" s="5"/>
      <c r="E423" s="203"/>
      <c r="F423" s="5"/>
      <c r="G423" s="129"/>
      <c r="H423" s="5"/>
      <c r="I423" s="29"/>
      <c r="J423" s="25"/>
      <c r="M423" s="33"/>
      <c r="N423" s="33"/>
      <c r="O423" s="33"/>
      <c r="Q423" s="112"/>
    </row>
    <row r="424" spans="1:17" s="7" customFormat="1" ht="15.75">
      <c r="A424" s="8"/>
      <c r="B424" s="12"/>
      <c r="C424" s="247"/>
      <c r="D424" s="5"/>
      <c r="E424" s="203"/>
      <c r="F424" s="5"/>
      <c r="G424" s="129"/>
      <c r="H424" s="5"/>
      <c r="I424" s="29"/>
      <c r="J424" s="25"/>
      <c r="M424" s="33"/>
      <c r="N424" s="33"/>
      <c r="O424" s="33"/>
      <c r="Q424" s="112"/>
    </row>
    <row r="425" spans="1:17" s="7" customFormat="1" ht="99" customHeight="1">
      <c r="A425" s="8"/>
      <c r="B425" s="12"/>
      <c r="C425" s="247"/>
      <c r="D425" s="5"/>
      <c r="E425" s="203"/>
      <c r="F425" s="5"/>
      <c r="G425" s="129"/>
      <c r="H425" s="18"/>
      <c r="I425" s="29"/>
      <c r="J425" s="25"/>
      <c r="K425" s="12"/>
      <c r="M425" s="33"/>
      <c r="N425" s="33"/>
      <c r="O425" s="33"/>
      <c r="Q425" s="112"/>
    </row>
    <row r="426" spans="1:17" s="7" customFormat="1" ht="15.75">
      <c r="A426" s="8"/>
      <c r="B426" s="12"/>
      <c r="C426" s="247"/>
      <c r="D426" s="5"/>
      <c r="E426" s="203"/>
      <c r="F426" s="5"/>
      <c r="G426" s="129"/>
      <c r="H426" s="18"/>
      <c r="I426" s="29"/>
      <c r="J426" s="25"/>
      <c r="M426" s="33"/>
      <c r="N426" s="33"/>
      <c r="O426" s="33"/>
      <c r="Q426" s="112"/>
    </row>
    <row r="427" spans="1:17" s="7" customFormat="1" ht="15.75">
      <c r="A427" s="8"/>
      <c r="B427" s="12"/>
      <c r="C427" s="86"/>
      <c r="D427" s="5"/>
      <c r="E427" s="203"/>
      <c r="F427" s="5"/>
      <c r="G427" s="129"/>
      <c r="H427" s="5"/>
      <c r="I427" s="29"/>
      <c r="J427" s="25"/>
      <c r="M427" s="33"/>
      <c r="N427" s="33"/>
      <c r="O427" s="33"/>
      <c r="Q427" s="112"/>
    </row>
    <row r="428" spans="1:17" s="7" customFormat="1" ht="15.75">
      <c r="A428" s="8"/>
      <c r="B428" s="12"/>
      <c r="C428" s="247"/>
      <c r="D428" s="5"/>
      <c r="E428" s="203"/>
      <c r="F428" s="5"/>
      <c r="G428" s="129"/>
      <c r="H428" s="5"/>
      <c r="I428" s="29"/>
      <c r="J428" s="25"/>
      <c r="M428" s="33"/>
      <c r="N428" s="33"/>
      <c r="O428" s="33"/>
      <c r="Q428" s="112"/>
    </row>
    <row r="429" spans="1:17" s="7" customFormat="1" ht="96" customHeight="1">
      <c r="A429" s="8"/>
      <c r="B429" s="12"/>
      <c r="C429" s="247"/>
      <c r="D429" s="5"/>
      <c r="E429" s="203"/>
      <c r="F429" s="5"/>
      <c r="G429" s="129"/>
      <c r="H429" s="18"/>
      <c r="I429" s="29"/>
      <c r="J429" s="25"/>
      <c r="M429" s="33"/>
      <c r="N429" s="33"/>
      <c r="O429" s="33"/>
      <c r="Q429" s="112"/>
    </row>
    <row r="430" spans="1:17" s="7" customFormat="1" ht="15.75">
      <c r="A430" s="8"/>
      <c r="B430" s="12"/>
      <c r="C430" s="247"/>
      <c r="D430" s="5"/>
      <c r="E430" s="203"/>
      <c r="F430" s="5"/>
      <c r="G430" s="129"/>
      <c r="H430" s="18"/>
      <c r="I430" s="29"/>
      <c r="J430" s="25"/>
      <c r="M430" s="33"/>
      <c r="N430" s="33"/>
      <c r="O430" s="33"/>
      <c r="Q430" s="112"/>
    </row>
    <row r="431" spans="1:17" s="7" customFormat="1" ht="15.75">
      <c r="A431" s="8"/>
      <c r="B431" s="12"/>
      <c r="C431" s="86"/>
      <c r="D431" s="5"/>
      <c r="E431" s="203"/>
      <c r="F431" s="5"/>
      <c r="G431" s="129"/>
      <c r="H431" s="5"/>
      <c r="I431" s="29"/>
      <c r="J431" s="25"/>
      <c r="M431" s="33"/>
      <c r="N431" s="33"/>
      <c r="O431" s="33"/>
      <c r="Q431" s="112"/>
    </row>
    <row r="432" spans="1:17" s="7" customFormat="1" ht="15.75">
      <c r="A432" s="8"/>
      <c r="B432" s="12"/>
      <c r="C432" s="247"/>
      <c r="D432" s="5"/>
      <c r="E432" s="203"/>
      <c r="F432" s="5"/>
      <c r="G432" s="129"/>
      <c r="H432" s="5"/>
      <c r="I432" s="29"/>
      <c r="J432" s="25"/>
      <c r="M432" s="33"/>
      <c r="N432" s="33"/>
      <c r="O432" s="33"/>
      <c r="Q432" s="112"/>
    </row>
    <row r="433" spans="1:17" s="7" customFormat="1" ht="98.25" customHeight="1">
      <c r="A433" s="8"/>
      <c r="B433" s="12"/>
      <c r="C433" s="247"/>
      <c r="D433" s="5"/>
      <c r="E433" s="203"/>
      <c r="F433" s="5"/>
      <c r="G433" s="129"/>
      <c r="H433" s="18"/>
      <c r="I433" s="29"/>
      <c r="J433" s="25"/>
      <c r="M433" s="33"/>
      <c r="N433" s="33"/>
      <c r="O433" s="33"/>
      <c r="Q433" s="112"/>
    </row>
    <row r="434" spans="1:17" s="7" customFormat="1" ht="15.75">
      <c r="A434" s="8"/>
      <c r="B434" s="12"/>
      <c r="C434" s="247"/>
      <c r="D434" s="5"/>
      <c r="E434" s="203"/>
      <c r="F434" s="5"/>
      <c r="G434" s="129"/>
      <c r="H434" s="18"/>
      <c r="I434" s="29"/>
      <c r="J434" s="25"/>
      <c r="M434" s="33"/>
      <c r="N434" s="33"/>
      <c r="O434" s="33"/>
      <c r="Q434" s="112"/>
    </row>
    <row r="435" spans="1:17" s="7" customFormat="1" ht="15.75">
      <c r="A435" s="8"/>
      <c r="B435" s="12"/>
      <c r="C435" s="86"/>
      <c r="D435" s="5"/>
      <c r="E435" s="203"/>
      <c r="F435" s="5"/>
      <c r="G435" s="129"/>
      <c r="H435" s="5"/>
      <c r="I435" s="29"/>
      <c r="J435" s="25"/>
      <c r="M435" s="33"/>
      <c r="N435" s="33"/>
      <c r="O435" s="33"/>
      <c r="Q435" s="112"/>
    </row>
    <row r="436" spans="1:17" s="7" customFormat="1" ht="15.75">
      <c r="A436" s="8"/>
      <c r="B436" s="12"/>
      <c r="C436" s="247"/>
      <c r="D436" s="5"/>
      <c r="E436" s="203"/>
      <c r="F436" s="5"/>
      <c r="G436" s="129"/>
      <c r="H436" s="5"/>
      <c r="I436" s="29"/>
      <c r="J436" s="25"/>
      <c r="M436" s="33"/>
      <c r="N436" s="33"/>
      <c r="O436" s="33"/>
      <c r="Q436" s="112"/>
    </row>
    <row r="437" spans="1:17" s="7" customFormat="1" ht="96" customHeight="1">
      <c r="A437" s="8"/>
      <c r="B437" s="12"/>
      <c r="C437" s="247"/>
      <c r="D437" s="5"/>
      <c r="E437" s="203"/>
      <c r="F437" s="5"/>
      <c r="G437" s="129"/>
      <c r="H437" s="18"/>
      <c r="I437" s="29"/>
      <c r="J437" s="25"/>
      <c r="M437" s="33"/>
      <c r="N437" s="33"/>
      <c r="O437" s="33"/>
      <c r="Q437" s="112"/>
    </row>
    <row r="438" spans="1:17" s="7" customFormat="1" ht="15.75">
      <c r="A438" s="8"/>
      <c r="B438" s="12"/>
      <c r="C438" s="247"/>
      <c r="D438" s="5"/>
      <c r="E438" s="203"/>
      <c r="F438" s="5"/>
      <c r="G438" s="129"/>
      <c r="H438" s="18"/>
      <c r="I438" s="29"/>
      <c r="J438" s="25"/>
      <c r="M438" s="33"/>
      <c r="N438" s="33"/>
      <c r="O438" s="33"/>
      <c r="Q438" s="112"/>
    </row>
    <row r="439" spans="1:17" s="7" customFormat="1" ht="15.75">
      <c r="A439" s="8"/>
      <c r="B439" s="12"/>
      <c r="C439" s="86"/>
      <c r="D439" s="5"/>
      <c r="E439" s="203"/>
      <c r="F439" s="5"/>
      <c r="G439" s="129"/>
      <c r="H439" s="5"/>
      <c r="I439" s="29"/>
      <c r="J439" s="25"/>
      <c r="M439" s="33"/>
      <c r="N439" s="33"/>
      <c r="O439" s="33"/>
      <c r="Q439" s="112"/>
    </row>
    <row r="440" spans="1:17" s="7" customFormat="1" ht="15.75">
      <c r="A440" s="8"/>
      <c r="B440" s="12"/>
      <c r="C440" s="247"/>
      <c r="D440" s="5"/>
      <c r="E440" s="203"/>
      <c r="F440" s="5"/>
      <c r="G440" s="129"/>
      <c r="H440" s="5"/>
      <c r="I440" s="29"/>
      <c r="J440" s="25"/>
      <c r="M440" s="33"/>
      <c r="N440" s="33"/>
      <c r="O440" s="33"/>
      <c r="Q440" s="112"/>
    </row>
    <row r="441" spans="1:17" s="7" customFormat="1" ht="99" customHeight="1">
      <c r="A441" s="8"/>
      <c r="B441" s="12"/>
      <c r="C441" s="247"/>
      <c r="D441" s="5"/>
      <c r="E441" s="203"/>
      <c r="F441" s="5"/>
      <c r="G441" s="129"/>
      <c r="H441" s="18"/>
      <c r="I441" s="29"/>
      <c r="J441" s="25"/>
      <c r="M441" s="33"/>
      <c r="N441" s="33"/>
      <c r="O441" s="33"/>
      <c r="Q441" s="112"/>
    </row>
    <row r="442" spans="1:17" s="7" customFormat="1" ht="15.75">
      <c r="A442" s="8"/>
      <c r="B442" s="12"/>
      <c r="C442" s="247"/>
      <c r="D442" s="5"/>
      <c r="E442" s="203"/>
      <c r="F442" s="5"/>
      <c r="G442" s="129"/>
      <c r="H442" s="18"/>
      <c r="I442" s="29"/>
      <c r="J442" s="25"/>
      <c r="M442" s="33"/>
      <c r="N442" s="33"/>
      <c r="O442" s="33"/>
      <c r="Q442" s="112"/>
    </row>
    <row r="443" spans="1:17" s="7" customFormat="1" ht="15.75">
      <c r="A443" s="8"/>
      <c r="B443" s="12"/>
      <c r="C443" s="86"/>
      <c r="D443" s="5"/>
      <c r="E443" s="203"/>
      <c r="F443" s="5"/>
      <c r="G443" s="129"/>
      <c r="H443" s="5"/>
      <c r="I443" s="29"/>
      <c r="J443" s="25"/>
      <c r="M443" s="33"/>
      <c r="N443" s="33"/>
      <c r="O443" s="33"/>
      <c r="Q443" s="112"/>
    </row>
    <row r="444" spans="1:17" s="7" customFormat="1" ht="15.75">
      <c r="A444" s="8"/>
      <c r="B444" s="12"/>
      <c r="C444" s="247"/>
      <c r="D444" s="5"/>
      <c r="E444" s="203"/>
      <c r="F444" s="5"/>
      <c r="G444" s="129"/>
      <c r="H444" s="5"/>
      <c r="I444" s="29"/>
      <c r="J444" s="25"/>
      <c r="M444" s="33"/>
      <c r="N444" s="33"/>
      <c r="O444" s="33"/>
      <c r="Q444" s="112"/>
    </row>
    <row r="445" spans="1:17" s="7" customFormat="1" ht="97.5" customHeight="1">
      <c r="A445" s="8"/>
      <c r="B445" s="12"/>
      <c r="C445" s="247"/>
      <c r="D445" s="5"/>
      <c r="E445" s="203"/>
      <c r="F445" s="5"/>
      <c r="G445" s="129"/>
      <c r="H445" s="18"/>
      <c r="I445" s="29"/>
      <c r="J445" s="25"/>
      <c r="M445" s="33"/>
      <c r="N445" s="33"/>
      <c r="O445" s="33"/>
      <c r="Q445" s="112"/>
    </row>
    <row r="446" spans="1:17" s="7" customFormat="1" ht="15.75">
      <c r="A446" s="8"/>
      <c r="B446" s="12"/>
      <c r="C446" s="247"/>
      <c r="D446" s="5"/>
      <c r="E446" s="203"/>
      <c r="F446" s="5"/>
      <c r="G446" s="129"/>
      <c r="H446" s="18"/>
      <c r="I446" s="29"/>
      <c r="J446" s="25"/>
      <c r="M446" s="33"/>
      <c r="N446" s="33"/>
      <c r="O446" s="33"/>
      <c r="Q446" s="112"/>
    </row>
    <row r="447" spans="1:17" s="7" customFormat="1" ht="15.75">
      <c r="A447" s="8"/>
      <c r="B447" s="12"/>
      <c r="C447" s="86"/>
      <c r="D447" s="5"/>
      <c r="E447" s="203"/>
      <c r="F447" s="5"/>
      <c r="G447" s="129"/>
      <c r="H447" s="5"/>
      <c r="I447" s="29"/>
      <c r="J447" s="25"/>
      <c r="M447" s="33"/>
      <c r="N447" s="33"/>
      <c r="O447" s="33"/>
      <c r="Q447" s="112"/>
    </row>
    <row r="448" spans="1:17" s="7" customFormat="1" ht="15.75">
      <c r="A448" s="8"/>
      <c r="B448" s="12"/>
      <c r="C448" s="247"/>
      <c r="D448" s="5"/>
      <c r="E448" s="203"/>
      <c r="F448" s="5"/>
      <c r="G448" s="129"/>
      <c r="H448" s="5"/>
      <c r="I448" s="29"/>
      <c r="J448" s="25"/>
      <c r="M448" s="33"/>
      <c r="N448" s="33"/>
      <c r="O448" s="33"/>
      <c r="Q448" s="112"/>
    </row>
    <row r="449" spans="1:17" s="7" customFormat="1" ht="96.75" customHeight="1">
      <c r="A449" s="8"/>
      <c r="B449" s="12"/>
      <c r="C449" s="247"/>
      <c r="D449" s="5"/>
      <c r="E449" s="203"/>
      <c r="F449" s="5"/>
      <c r="G449" s="129"/>
      <c r="H449" s="18"/>
      <c r="I449" s="29"/>
      <c r="J449" s="25"/>
      <c r="M449" s="33"/>
      <c r="N449" s="33"/>
      <c r="O449" s="33"/>
      <c r="Q449" s="112"/>
    </row>
    <row r="450" spans="1:17" s="7" customFormat="1" ht="15.75">
      <c r="A450" s="8"/>
      <c r="B450" s="12"/>
      <c r="C450" s="247"/>
      <c r="D450" s="5"/>
      <c r="E450" s="203"/>
      <c r="F450" s="5"/>
      <c r="G450" s="129"/>
      <c r="H450" s="18"/>
      <c r="I450" s="29"/>
      <c r="J450" s="25"/>
      <c r="M450" s="33"/>
      <c r="N450" s="33"/>
      <c r="O450" s="33"/>
      <c r="Q450" s="112"/>
    </row>
    <row r="451" spans="1:17" s="7" customFormat="1" ht="15.75">
      <c r="A451" s="8"/>
      <c r="B451" s="12"/>
      <c r="C451" s="86"/>
      <c r="D451" s="5"/>
      <c r="E451" s="203"/>
      <c r="F451" s="5"/>
      <c r="G451" s="129"/>
      <c r="H451" s="5"/>
      <c r="I451" s="29"/>
      <c r="J451" s="25"/>
      <c r="M451" s="33"/>
      <c r="N451" s="33"/>
      <c r="O451" s="33"/>
      <c r="Q451" s="112"/>
    </row>
    <row r="452" spans="1:17" s="7" customFormat="1" ht="15.75">
      <c r="A452" s="8"/>
      <c r="B452" s="12"/>
      <c r="C452" s="247"/>
      <c r="D452" s="5"/>
      <c r="E452" s="203"/>
      <c r="F452" s="5"/>
      <c r="G452" s="129"/>
      <c r="H452" s="5"/>
      <c r="I452" s="29"/>
      <c r="J452" s="25"/>
      <c r="M452" s="33"/>
      <c r="N452" s="33"/>
      <c r="O452" s="33"/>
      <c r="Q452" s="112"/>
    </row>
    <row r="453" spans="1:17" s="7" customFormat="1" ht="93" customHeight="1">
      <c r="A453" s="8"/>
      <c r="B453" s="12"/>
      <c r="C453" s="247"/>
      <c r="D453" s="5"/>
      <c r="E453" s="203"/>
      <c r="F453" s="5"/>
      <c r="G453" s="129"/>
      <c r="H453" s="18"/>
      <c r="I453" s="29"/>
      <c r="J453" s="25"/>
      <c r="M453" s="33"/>
      <c r="N453" s="33"/>
      <c r="O453" s="33"/>
      <c r="Q453" s="112"/>
    </row>
    <row r="454" spans="1:17" s="7" customFormat="1" ht="15.75">
      <c r="A454" s="8"/>
      <c r="B454" s="12"/>
      <c r="C454" s="247"/>
      <c r="D454" s="5"/>
      <c r="E454" s="203"/>
      <c r="F454" s="5"/>
      <c r="G454" s="129"/>
      <c r="H454" s="18"/>
      <c r="I454" s="29"/>
      <c r="J454" s="25"/>
      <c r="M454" s="33"/>
      <c r="N454" s="33"/>
      <c r="O454" s="33"/>
      <c r="Q454" s="112"/>
    </row>
    <row r="455" spans="1:17" s="7" customFormat="1" ht="15.75">
      <c r="A455" s="8"/>
      <c r="B455" s="12"/>
      <c r="C455" s="86"/>
      <c r="D455" s="5"/>
      <c r="E455" s="203"/>
      <c r="F455" s="5"/>
      <c r="G455" s="129"/>
      <c r="H455" s="5"/>
      <c r="I455" s="29"/>
      <c r="J455" s="252"/>
      <c r="M455" s="33"/>
      <c r="N455" s="33"/>
      <c r="O455" s="33"/>
      <c r="Q455" s="112"/>
    </row>
    <row r="456" spans="1:17" s="7" customFormat="1" ht="15.75">
      <c r="A456" s="8"/>
      <c r="B456" s="12"/>
      <c r="C456" s="247"/>
      <c r="D456" s="5"/>
      <c r="E456" s="203"/>
      <c r="F456" s="5"/>
      <c r="G456" s="129"/>
      <c r="H456" s="5"/>
      <c r="I456" s="29"/>
      <c r="J456" s="25"/>
      <c r="M456" s="33"/>
      <c r="N456" s="33"/>
      <c r="O456" s="33"/>
      <c r="Q456" s="112"/>
    </row>
    <row r="457" spans="1:17" s="7" customFormat="1" ht="15.75">
      <c r="A457" s="8"/>
      <c r="B457" s="12"/>
      <c r="C457" s="247"/>
      <c r="D457" s="5"/>
      <c r="E457" s="203"/>
      <c r="F457" s="5"/>
      <c r="G457" s="129"/>
      <c r="H457" s="18"/>
      <c r="I457" s="29"/>
      <c r="J457" s="25"/>
      <c r="M457" s="33"/>
      <c r="N457" s="33"/>
      <c r="O457" s="33"/>
      <c r="Q457" s="112"/>
    </row>
    <row r="458" spans="1:17" s="7" customFormat="1" ht="15.75">
      <c r="A458" s="8"/>
      <c r="B458" s="12"/>
      <c r="C458" s="247"/>
      <c r="D458" s="5"/>
      <c r="E458" s="203"/>
      <c r="F458" s="5"/>
      <c r="G458" s="129"/>
      <c r="H458" s="18"/>
      <c r="I458" s="29"/>
      <c r="J458" s="25"/>
      <c r="M458" s="33"/>
      <c r="N458" s="33"/>
      <c r="O458" s="33"/>
      <c r="Q458" s="112"/>
    </row>
    <row r="459" spans="1:17" s="7" customFormat="1" ht="15.75">
      <c r="A459" s="8"/>
      <c r="B459" s="12"/>
      <c r="C459" s="86"/>
      <c r="D459" s="5"/>
      <c r="E459" s="203"/>
      <c r="F459" s="5"/>
      <c r="G459" s="129"/>
      <c r="H459" s="5"/>
      <c r="I459" s="29"/>
      <c r="J459" s="25"/>
      <c r="M459" s="33"/>
      <c r="N459" s="33"/>
      <c r="O459" s="33"/>
      <c r="Q459" s="112"/>
    </row>
    <row r="460" spans="1:17" s="7" customFormat="1" ht="15.75">
      <c r="A460" s="8"/>
      <c r="B460" s="12"/>
      <c r="C460" s="86"/>
      <c r="D460" s="5"/>
      <c r="E460" s="203"/>
      <c r="F460" s="5"/>
      <c r="G460" s="129"/>
      <c r="H460" s="5"/>
      <c r="I460" s="29"/>
      <c r="J460" s="25"/>
      <c r="M460" s="33"/>
      <c r="N460" s="33"/>
      <c r="O460" s="33"/>
      <c r="Q460" s="112"/>
    </row>
    <row r="461" spans="2:8" ht="93.75" customHeight="1">
      <c r="B461" s="12"/>
      <c r="H461" s="228"/>
    </row>
    <row r="462" spans="2:8" ht="15.75">
      <c r="B462" s="212"/>
      <c r="H462" s="228"/>
    </row>
    <row r="463" spans="2:17" ht="15.75">
      <c r="B463" s="212"/>
      <c r="C463" s="218"/>
      <c r="H463" s="202"/>
      <c r="Q463" s="253"/>
    </row>
    <row r="464" spans="2:17" ht="15.75">
      <c r="B464" s="212"/>
      <c r="H464" s="202"/>
      <c r="Q464" s="253"/>
    </row>
    <row r="465" spans="2:8" ht="112.5" customHeight="1">
      <c r="B465" s="12"/>
      <c r="H465" s="228"/>
    </row>
    <row r="466" spans="2:8" ht="15.75">
      <c r="B466" s="212"/>
      <c r="H466" s="228"/>
    </row>
    <row r="467" spans="2:17" ht="15.75">
      <c r="B467" s="212"/>
      <c r="C467" s="218"/>
      <c r="H467" s="202"/>
      <c r="Q467" s="253"/>
    </row>
    <row r="468" spans="2:17" ht="15.75">
      <c r="B468" s="212"/>
      <c r="H468" s="202"/>
      <c r="J468" s="254"/>
      <c r="Q468" s="253"/>
    </row>
    <row r="469" spans="2:8" ht="81.75" customHeight="1">
      <c r="B469" s="12"/>
      <c r="H469" s="228"/>
    </row>
    <row r="470" spans="2:8" ht="15.75">
      <c r="B470" s="212"/>
      <c r="H470" s="228"/>
    </row>
    <row r="471" spans="2:17" ht="15.75">
      <c r="B471" s="212"/>
      <c r="C471" s="218"/>
      <c r="H471" s="202"/>
      <c r="Q471" s="253"/>
    </row>
    <row r="472" spans="2:17" ht="15.75">
      <c r="B472" s="212"/>
      <c r="H472" s="202"/>
      <c r="Q472" s="253"/>
    </row>
    <row r="473" spans="2:17" ht="15.75">
      <c r="B473" s="212"/>
      <c r="H473" s="202"/>
      <c r="Q473" s="253"/>
    </row>
    <row r="474" spans="2:8" ht="28.5" customHeight="1">
      <c r="B474" s="12"/>
      <c r="H474" s="228"/>
    </row>
    <row r="475" spans="2:8" ht="15.75">
      <c r="B475" s="212"/>
      <c r="H475" s="228"/>
    </row>
    <row r="476" spans="1:17" s="257" customFormat="1" ht="15.75">
      <c r="A476" s="240"/>
      <c r="B476" s="219"/>
      <c r="C476" s="226"/>
      <c r="D476" s="220"/>
      <c r="E476" s="221"/>
      <c r="F476" s="220"/>
      <c r="G476" s="222"/>
      <c r="H476" s="220"/>
      <c r="I476" s="255"/>
      <c r="J476" s="256"/>
      <c r="M476" s="258"/>
      <c r="N476" s="258"/>
      <c r="O476" s="258"/>
      <c r="Q476" s="259"/>
    </row>
    <row r="477" spans="2:15" ht="15.75">
      <c r="B477" s="212"/>
      <c r="C477" s="218"/>
      <c r="H477" s="202"/>
      <c r="I477" s="183"/>
      <c r="J477" s="183"/>
      <c r="M477" s="183"/>
      <c r="N477" s="183"/>
      <c r="O477" s="183"/>
    </row>
    <row r="478" spans="2:8" ht="84" customHeight="1">
      <c r="B478" s="12"/>
      <c r="H478" s="228"/>
    </row>
    <row r="479" spans="2:8" ht="15.75">
      <c r="B479" s="212"/>
      <c r="H479" s="228"/>
    </row>
    <row r="480" spans="2:17" ht="15.75">
      <c r="B480" s="212"/>
      <c r="C480" s="218"/>
      <c r="H480" s="202"/>
      <c r="Q480" s="253"/>
    </row>
    <row r="481" spans="2:17" ht="15.75">
      <c r="B481" s="212"/>
      <c r="C481" s="218"/>
      <c r="H481" s="202"/>
      <c r="Q481" s="253"/>
    </row>
    <row r="482" spans="2:8" ht="15.75">
      <c r="B482" s="12"/>
      <c r="H482" s="228"/>
    </row>
    <row r="483" spans="2:8" ht="15.75">
      <c r="B483" s="212"/>
      <c r="H483" s="228"/>
    </row>
    <row r="484" spans="2:17" ht="15.75">
      <c r="B484" s="212"/>
      <c r="C484" s="218"/>
      <c r="H484" s="202"/>
      <c r="Q484" s="253"/>
    </row>
    <row r="485" spans="2:17" ht="15.75">
      <c r="B485" s="212"/>
      <c r="C485" s="218"/>
      <c r="H485" s="202"/>
      <c r="Q485" s="253"/>
    </row>
    <row r="486" spans="2:8" ht="15.75">
      <c r="B486" s="12"/>
      <c r="H486" s="228"/>
    </row>
    <row r="487" spans="2:8" ht="15.75">
      <c r="B487" s="212"/>
      <c r="H487" s="228"/>
    </row>
    <row r="488" spans="2:17" ht="15.75">
      <c r="B488" s="212"/>
      <c r="C488" s="218"/>
      <c r="H488" s="202"/>
      <c r="Q488" s="253"/>
    </row>
    <row r="489" spans="1:17" s="7" customFormat="1" ht="15.75">
      <c r="A489" s="8"/>
      <c r="B489" s="12"/>
      <c r="C489" s="247"/>
      <c r="D489" s="5"/>
      <c r="E489" s="203"/>
      <c r="F489" s="5"/>
      <c r="G489" s="129"/>
      <c r="H489" s="5"/>
      <c r="Q489" s="112"/>
    </row>
    <row r="490" spans="2:8" ht="15.75">
      <c r="B490" s="12"/>
      <c r="H490" s="228"/>
    </row>
    <row r="491" spans="2:8" ht="15.75">
      <c r="B491" s="212"/>
      <c r="H491" s="228"/>
    </row>
    <row r="492" spans="2:17" ht="15.75">
      <c r="B492" s="212"/>
      <c r="C492" s="218"/>
      <c r="H492" s="202"/>
      <c r="Q492" s="253"/>
    </row>
    <row r="493" spans="2:17" ht="15.75">
      <c r="B493" s="212"/>
      <c r="C493" s="218"/>
      <c r="H493" s="202"/>
      <c r="Q493" s="253"/>
    </row>
    <row r="494" spans="2:8" ht="15.75">
      <c r="B494" s="12"/>
      <c r="H494" s="228"/>
    </row>
    <row r="495" spans="2:8" ht="15.75">
      <c r="B495" s="212"/>
      <c r="H495" s="228"/>
    </row>
    <row r="496" spans="2:17" ht="15.75">
      <c r="B496" s="212"/>
      <c r="C496" s="218"/>
      <c r="H496" s="202"/>
      <c r="Q496" s="253"/>
    </row>
    <row r="497" spans="2:17" ht="15.75">
      <c r="B497" s="212"/>
      <c r="C497" s="218"/>
      <c r="H497" s="202"/>
      <c r="Q497" s="253"/>
    </row>
    <row r="498" spans="2:8" ht="15.75">
      <c r="B498" s="12"/>
      <c r="H498" s="228"/>
    </row>
    <row r="499" spans="2:8" ht="15.75">
      <c r="B499" s="212"/>
      <c r="H499" s="228"/>
    </row>
    <row r="500" spans="2:17" ht="15.75">
      <c r="B500" s="212"/>
      <c r="C500" s="218"/>
      <c r="H500" s="202"/>
      <c r="Q500" s="253"/>
    </row>
    <row r="501" spans="2:17" ht="15.75">
      <c r="B501" s="212"/>
      <c r="H501" s="202"/>
      <c r="Q501" s="253"/>
    </row>
    <row r="502" spans="2:8" ht="15.75">
      <c r="B502" s="12"/>
      <c r="H502" s="228"/>
    </row>
    <row r="503" spans="2:8" ht="15.75">
      <c r="B503" s="212"/>
      <c r="H503" s="228"/>
    </row>
    <row r="504" spans="2:17" ht="15.75">
      <c r="B504" s="212"/>
      <c r="C504" s="218"/>
      <c r="H504" s="202"/>
      <c r="Q504" s="253"/>
    </row>
    <row r="505" spans="2:17" ht="15.75">
      <c r="B505" s="212"/>
      <c r="C505" s="218"/>
      <c r="H505" s="202"/>
      <c r="K505" s="194"/>
      <c r="L505" s="194"/>
      <c r="Q505" s="253"/>
    </row>
    <row r="506" spans="2:8" ht="15.75">
      <c r="B506" s="12"/>
      <c r="H506" s="228"/>
    </row>
    <row r="507" spans="2:8" ht="15.75">
      <c r="B507" s="212"/>
      <c r="H507" s="228"/>
    </row>
    <row r="508" spans="2:17" ht="15.75">
      <c r="B508" s="212"/>
      <c r="C508" s="218"/>
      <c r="H508" s="202"/>
      <c r="Q508" s="253"/>
    </row>
    <row r="509" spans="2:17" ht="15.75">
      <c r="B509" s="212"/>
      <c r="C509" s="218"/>
      <c r="H509" s="202"/>
      <c r="Q509" s="253"/>
    </row>
    <row r="510" spans="2:8" ht="15.75">
      <c r="B510" s="12"/>
      <c r="H510" s="228"/>
    </row>
    <row r="511" spans="2:8" ht="15.75">
      <c r="B511" s="212"/>
      <c r="H511" s="228"/>
    </row>
    <row r="512" spans="2:17" ht="15.75">
      <c r="B512" s="212"/>
      <c r="C512" s="218"/>
      <c r="H512" s="202"/>
      <c r="Q512" s="253"/>
    </row>
    <row r="513" spans="2:17" ht="15.75">
      <c r="B513" s="212"/>
      <c r="H513" s="202"/>
      <c r="Q513" s="253"/>
    </row>
    <row r="514" spans="2:8" ht="15.75">
      <c r="B514" s="12"/>
      <c r="H514" s="228"/>
    </row>
    <row r="515" spans="2:8" ht="15.75">
      <c r="B515" s="212"/>
      <c r="H515" s="228"/>
    </row>
    <row r="516" spans="2:17" ht="15.75">
      <c r="B516" s="212"/>
      <c r="C516" s="218"/>
      <c r="H516" s="202"/>
      <c r="Q516" s="253"/>
    </row>
    <row r="517" spans="2:17" ht="15.75">
      <c r="B517" s="212"/>
      <c r="H517" s="202"/>
      <c r="Q517" s="253"/>
    </row>
    <row r="518" spans="2:8" ht="15.75">
      <c r="B518" s="12"/>
      <c r="H518" s="228"/>
    </row>
    <row r="519" spans="2:8" ht="15.75">
      <c r="B519" s="212"/>
      <c r="H519" s="228"/>
    </row>
    <row r="520" spans="2:17" ht="15.75">
      <c r="B520" s="212"/>
      <c r="C520" s="218"/>
      <c r="H520" s="202"/>
      <c r="Q520" s="253"/>
    </row>
    <row r="521" spans="2:17" ht="15.75">
      <c r="B521" s="212"/>
      <c r="C521" s="218"/>
      <c r="H521" s="202"/>
      <c r="Q521" s="253"/>
    </row>
    <row r="522" spans="2:8" ht="15.75">
      <c r="B522" s="12"/>
      <c r="H522" s="228"/>
    </row>
    <row r="523" spans="2:8" ht="15.75">
      <c r="B523" s="212"/>
      <c r="H523" s="228"/>
    </row>
    <row r="524" spans="2:17" ht="15.75">
      <c r="B524" s="212"/>
      <c r="C524" s="218"/>
      <c r="H524" s="202"/>
      <c r="Q524" s="253"/>
    </row>
    <row r="525" spans="2:17" ht="15.75">
      <c r="B525" s="212"/>
      <c r="C525" s="218"/>
      <c r="H525" s="202"/>
      <c r="Q525" s="253"/>
    </row>
    <row r="526" spans="2:8" ht="15.75">
      <c r="B526" s="12"/>
      <c r="H526" s="228"/>
    </row>
    <row r="527" spans="2:8" ht="15.75">
      <c r="B527" s="212"/>
      <c r="H527" s="228"/>
    </row>
    <row r="528" spans="2:17" ht="15.75">
      <c r="B528" s="212"/>
      <c r="C528" s="218"/>
      <c r="H528" s="202"/>
      <c r="Q528" s="253"/>
    </row>
    <row r="529" spans="2:17" ht="15.75">
      <c r="B529" s="212"/>
      <c r="C529" s="218"/>
      <c r="H529" s="202"/>
      <c r="Q529" s="253"/>
    </row>
    <row r="530" spans="2:8" ht="15.75">
      <c r="B530" s="12"/>
      <c r="H530" s="228"/>
    </row>
    <row r="531" spans="2:8" ht="15.75">
      <c r="B531" s="212"/>
      <c r="H531" s="228"/>
    </row>
    <row r="532" spans="2:17" ht="15.75">
      <c r="B532" s="212"/>
      <c r="C532" s="218"/>
      <c r="H532" s="202"/>
      <c r="Q532" s="253"/>
    </row>
    <row r="533" spans="2:17" ht="15.75">
      <c r="B533" s="212"/>
      <c r="H533" s="202"/>
      <c r="Q533" s="253"/>
    </row>
    <row r="534" spans="2:8" ht="15.75">
      <c r="B534" s="12"/>
      <c r="H534" s="228"/>
    </row>
    <row r="535" spans="2:8" ht="15.75">
      <c r="B535" s="212"/>
      <c r="H535" s="228"/>
    </row>
    <row r="536" spans="2:17" ht="15.75">
      <c r="B536" s="212"/>
      <c r="C536" s="218"/>
      <c r="H536" s="202"/>
      <c r="Q536" s="253"/>
    </row>
    <row r="537" spans="2:17" ht="15.75">
      <c r="B537" s="212"/>
      <c r="H537" s="202"/>
      <c r="Q537" s="253"/>
    </row>
    <row r="538" spans="2:8" ht="15.75">
      <c r="B538" s="12"/>
      <c r="H538" s="228"/>
    </row>
    <row r="539" spans="2:8" ht="15.75">
      <c r="B539" s="212"/>
      <c r="H539" s="228"/>
    </row>
    <row r="540" spans="2:17" ht="15.75">
      <c r="B540" s="212"/>
      <c r="C540" s="218"/>
      <c r="H540" s="202"/>
      <c r="Q540" s="253"/>
    </row>
    <row r="541" spans="2:17" ht="15.75">
      <c r="B541" s="212"/>
      <c r="C541" s="218"/>
      <c r="H541" s="202"/>
      <c r="Q541" s="253"/>
    </row>
    <row r="542" spans="2:8" ht="96" customHeight="1">
      <c r="B542" s="12"/>
      <c r="H542" s="228"/>
    </row>
    <row r="543" spans="2:8" ht="15.75">
      <c r="B543" s="212"/>
      <c r="H543" s="228"/>
    </row>
    <row r="544" spans="2:17" ht="15.75">
      <c r="B544" s="212"/>
      <c r="C544" s="218"/>
      <c r="H544" s="202"/>
      <c r="Q544" s="253"/>
    </row>
    <row r="545" spans="2:17" ht="15.75">
      <c r="B545" s="212"/>
      <c r="C545" s="218"/>
      <c r="H545" s="202"/>
      <c r="Q545" s="253"/>
    </row>
    <row r="546" spans="2:8" ht="15.75">
      <c r="B546" s="12"/>
      <c r="H546" s="228"/>
    </row>
    <row r="547" spans="2:8" ht="15.75">
      <c r="B547" s="212"/>
      <c r="H547" s="228"/>
    </row>
    <row r="548" spans="2:17" ht="15.75">
      <c r="B548" s="212"/>
      <c r="C548" s="218"/>
      <c r="H548" s="202"/>
      <c r="Q548" s="253"/>
    </row>
    <row r="549" spans="2:17" ht="15.75">
      <c r="B549" s="212"/>
      <c r="H549" s="202"/>
      <c r="Q549" s="253"/>
    </row>
    <row r="550" spans="2:8" ht="15.75">
      <c r="B550" s="12"/>
      <c r="H550" s="228"/>
    </row>
    <row r="551" spans="2:8" ht="15.75">
      <c r="B551" s="212"/>
      <c r="H551" s="228"/>
    </row>
    <row r="552" spans="2:17" ht="15.75">
      <c r="B552" s="212"/>
      <c r="C552" s="218"/>
      <c r="H552" s="202"/>
      <c r="Q552" s="253"/>
    </row>
    <row r="553" spans="2:17" ht="15.75">
      <c r="B553" s="212"/>
      <c r="C553" s="218"/>
      <c r="H553" s="202"/>
      <c r="Q553" s="253"/>
    </row>
    <row r="554" spans="2:8" ht="15.75">
      <c r="B554" s="12"/>
      <c r="H554" s="228"/>
    </row>
    <row r="555" spans="2:8" ht="15.75">
      <c r="B555" s="212"/>
      <c r="H555" s="228"/>
    </row>
    <row r="556" spans="2:17" ht="15.75">
      <c r="B556" s="212"/>
      <c r="C556" s="218"/>
      <c r="H556" s="202"/>
      <c r="Q556" s="253"/>
    </row>
    <row r="557" spans="2:17" ht="15.75">
      <c r="B557" s="212"/>
      <c r="C557" s="218"/>
      <c r="H557" s="202"/>
      <c r="Q557" s="253"/>
    </row>
    <row r="558" spans="2:8" ht="15.75">
      <c r="B558" s="12"/>
      <c r="H558" s="228"/>
    </row>
    <row r="559" spans="2:8" ht="15.75">
      <c r="B559" s="212"/>
      <c r="H559" s="228"/>
    </row>
    <row r="560" spans="2:17" ht="15.75">
      <c r="B560" s="212"/>
      <c r="C560" s="218"/>
      <c r="H560" s="202"/>
      <c r="Q560" s="253"/>
    </row>
    <row r="561" spans="2:17" ht="15.75">
      <c r="B561" s="212"/>
      <c r="H561" s="202"/>
      <c r="Q561" s="253"/>
    </row>
    <row r="562" spans="2:8" ht="15.75">
      <c r="B562" s="12"/>
      <c r="H562" s="228"/>
    </row>
    <row r="563" spans="2:8" ht="15.75">
      <c r="B563" s="212"/>
      <c r="H563" s="228"/>
    </row>
    <row r="564" spans="2:17" ht="15.75">
      <c r="B564" s="212"/>
      <c r="C564" s="218"/>
      <c r="H564" s="202"/>
      <c r="Q564" s="253"/>
    </row>
    <row r="565" spans="2:17" ht="15.75">
      <c r="B565" s="212"/>
      <c r="C565" s="218"/>
      <c r="H565" s="202"/>
      <c r="Q565" s="253"/>
    </row>
    <row r="566" spans="2:8" ht="15.75">
      <c r="B566" s="12"/>
      <c r="H566" s="228"/>
    </row>
    <row r="567" spans="2:8" ht="15.75">
      <c r="B567" s="212"/>
      <c r="H567" s="228"/>
    </row>
    <row r="568" spans="2:17" ht="15.75">
      <c r="B568" s="212"/>
      <c r="C568" s="218"/>
      <c r="H568" s="202"/>
      <c r="Q568" s="253"/>
    </row>
    <row r="569" spans="2:17" ht="15.75">
      <c r="B569" s="212"/>
      <c r="H569" s="202"/>
      <c r="Q569" s="253"/>
    </row>
    <row r="570" spans="2:8" ht="15.75">
      <c r="B570" s="12"/>
      <c r="H570" s="228"/>
    </row>
    <row r="571" spans="2:8" ht="15.75">
      <c r="B571" s="212"/>
      <c r="H571" s="228"/>
    </row>
    <row r="572" spans="2:17" ht="15.75">
      <c r="B572" s="212"/>
      <c r="C572" s="218"/>
      <c r="H572" s="202"/>
      <c r="Q572" s="253"/>
    </row>
    <row r="573" spans="2:17" ht="15.75">
      <c r="B573" s="212"/>
      <c r="C573" s="218"/>
      <c r="H573" s="202"/>
      <c r="Q573" s="253"/>
    </row>
    <row r="574" spans="2:8" ht="15.75">
      <c r="B574" s="12"/>
      <c r="H574" s="228"/>
    </row>
    <row r="575" spans="2:8" ht="15.75">
      <c r="B575" s="212"/>
      <c r="H575" s="228"/>
    </row>
    <row r="576" spans="2:17" ht="15.75">
      <c r="B576" s="212"/>
      <c r="C576" s="218"/>
      <c r="H576" s="202"/>
      <c r="Q576" s="253"/>
    </row>
    <row r="577" spans="2:17" ht="15.75">
      <c r="B577" s="212"/>
      <c r="H577" s="202"/>
      <c r="Q577" s="253"/>
    </row>
    <row r="578" spans="2:8" ht="15.75">
      <c r="B578" s="12"/>
      <c r="H578" s="228"/>
    </row>
    <row r="579" spans="2:8" ht="15.75">
      <c r="B579" s="212"/>
      <c r="H579" s="228"/>
    </row>
    <row r="580" spans="2:17" ht="15.75">
      <c r="B580" s="212"/>
      <c r="C580" s="218"/>
      <c r="H580" s="202"/>
      <c r="Q580" s="253"/>
    </row>
    <row r="581" spans="2:17" ht="15.75">
      <c r="B581" s="212"/>
      <c r="C581" s="218"/>
      <c r="H581" s="202"/>
      <c r="Q581" s="253"/>
    </row>
    <row r="582" spans="2:8" ht="15.75">
      <c r="B582" s="12"/>
      <c r="H582" s="228"/>
    </row>
    <row r="583" spans="2:8" ht="15.75">
      <c r="B583" s="212"/>
      <c r="H583" s="228"/>
    </row>
    <row r="584" spans="2:17" ht="15.75">
      <c r="B584" s="212"/>
      <c r="C584" s="218"/>
      <c r="H584" s="202"/>
      <c r="Q584" s="253"/>
    </row>
    <row r="585" spans="2:17" ht="15.75">
      <c r="B585" s="212"/>
      <c r="H585" s="202"/>
      <c r="Q585" s="253"/>
    </row>
    <row r="586" spans="2:8" ht="15.75">
      <c r="B586" s="12"/>
      <c r="H586" s="228"/>
    </row>
    <row r="587" spans="2:8" ht="15.75">
      <c r="B587" s="212"/>
      <c r="H587" s="228"/>
    </row>
    <row r="588" spans="2:17" ht="15.75">
      <c r="B588" s="212"/>
      <c r="C588" s="218"/>
      <c r="H588" s="202"/>
      <c r="Q588" s="253"/>
    </row>
    <row r="589" spans="2:17" ht="15.75">
      <c r="B589" s="212"/>
      <c r="C589" s="218"/>
      <c r="H589" s="202"/>
      <c r="Q589" s="253"/>
    </row>
    <row r="590" spans="2:8" ht="15.75">
      <c r="B590" s="12"/>
      <c r="H590" s="228"/>
    </row>
    <row r="591" spans="2:8" ht="15.75">
      <c r="B591" s="212"/>
      <c r="H591" s="228"/>
    </row>
    <row r="592" spans="2:17" ht="15.75">
      <c r="B592" s="212"/>
      <c r="C592" s="218"/>
      <c r="H592" s="202"/>
      <c r="Q592" s="253"/>
    </row>
    <row r="593" spans="2:17" ht="15.75">
      <c r="B593" s="212"/>
      <c r="C593" s="218"/>
      <c r="H593" s="202"/>
      <c r="Q593" s="253"/>
    </row>
    <row r="594" spans="2:8" ht="15.75">
      <c r="B594" s="12"/>
      <c r="H594" s="228"/>
    </row>
    <row r="595" spans="2:8" ht="15.75">
      <c r="B595" s="212"/>
      <c r="H595" s="228"/>
    </row>
    <row r="596" spans="2:17" ht="15.75">
      <c r="B596" s="212"/>
      <c r="C596" s="218"/>
      <c r="H596" s="202"/>
      <c r="Q596" s="253"/>
    </row>
    <row r="597" spans="2:17" ht="15.75">
      <c r="B597" s="212"/>
      <c r="C597" s="218"/>
      <c r="H597" s="202"/>
      <c r="Q597" s="253"/>
    </row>
    <row r="598" spans="2:8" ht="15.75">
      <c r="B598" s="12"/>
      <c r="H598" s="228"/>
    </row>
    <row r="599" spans="2:8" ht="15.75">
      <c r="B599" s="212"/>
      <c r="H599" s="228"/>
    </row>
    <row r="600" spans="2:17" ht="15.75">
      <c r="B600" s="212"/>
      <c r="C600" s="218"/>
      <c r="H600" s="202"/>
      <c r="Q600" s="253"/>
    </row>
    <row r="601" spans="2:17" ht="15.75">
      <c r="B601" s="212"/>
      <c r="C601" s="218"/>
      <c r="H601" s="202"/>
      <c r="Q601" s="253"/>
    </row>
    <row r="602" spans="2:8" ht="15.75">
      <c r="B602" s="12"/>
      <c r="H602" s="228"/>
    </row>
    <row r="603" spans="2:8" ht="15.75">
      <c r="B603" s="212"/>
      <c r="H603" s="228"/>
    </row>
    <row r="604" spans="2:17" ht="15.75">
      <c r="B604" s="212"/>
      <c r="C604" s="218"/>
      <c r="H604" s="202"/>
      <c r="Q604" s="253"/>
    </row>
    <row r="605" spans="2:8" ht="15.75">
      <c r="B605" s="212"/>
      <c r="C605" s="218"/>
      <c r="H605" s="202"/>
    </row>
    <row r="606" spans="1:17" ht="15.75">
      <c r="A606" s="8"/>
      <c r="B606" s="12"/>
      <c r="C606" s="88"/>
      <c r="D606" s="5"/>
      <c r="F606" s="5"/>
      <c r="G606" s="117"/>
      <c r="H606" s="18"/>
      <c r="Q606" s="112"/>
    </row>
    <row r="607" spans="1:17" ht="15.75">
      <c r="A607" s="8"/>
      <c r="B607" s="12"/>
      <c r="C607" s="5"/>
      <c r="D607" s="5"/>
      <c r="F607" s="5"/>
      <c r="G607" s="117"/>
      <c r="H607" s="5"/>
      <c r="Q607" s="112"/>
    </row>
    <row r="608" spans="1:17" ht="15.75">
      <c r="A608" s="8"/>
      <c r="B608" s="12"/>
      <c r="C608" s="6"/>
      <c r="D608" s="5"/>
      <c r="F608" s="5"/>
      <c r="G608" s="112"/>
      <c r="H608" s="5"/>
      <c r="Q608" s="112"/>
    </row>
    <row r="609" spans="2:8" ht="15.75">
      <c r="B609" s="212"/>
      <c r="H609" s="202"/>
    </row>
    <row r="610" spans="2:8" ht="81" customHeight="1">
      <c r="B610" s="244"/>
      <c r="H610" s="228"/>
    </row>
    <row r="611" spans="2:8" ht="15.75">
      <c r="B611" s="244"/>
      <c r="H611" s="228"/>
    </row>
    <row r="612" spans="2:11" ht="15.75">
      <c r="B612" s="212"/>
      <c r="C612" s="218"/>
      <c r="H612" s="202"/>
      <c r="K612" s="245"/>
    </row>
    <row r="613" spans="2:15" ht="15.75">
      <c r="B613" s="212"/>
      <c r="H613" s="228"/>
      <c r="I613" s="183"/>
      <c r="J613" s="183"/>
      <c r="M613" s="183"/>
      <c r="N613" s="183"/>
      <c r="O613" s="183"/>
    </row>
    <row r="614" spans="2:15" ht="15.75">
      <c r="B614" s="212"/>
      <c r="H614" s="228"/>
      <c r="I614" s="183"/>
      <c r="J614" s="183"/>
      <c r="M614" s="183"/>
      <c r="N614" s="183"/>
      <c r="O614" s="183"/>
    </row>
    <row r="615" spans="2:15" ht="15.75">
      <c r="B615" s="212"/>
      <c r="H615" s="228"/>
      <c r="I615" s="183"/>
      <c r="J615" s="183"/>
      <c r="M615" s="183"/>
      <c r="N615" s="183"/>
      <c r="O615" s="183"/>
    </row>
    <row r="616" spans="2:15" ht="15.75">
      <c r="B616" s="212"/>
      <c r="C616" s="218"/>
      <c r="H616" s="202"/>
      <c r="I616" s="183"/>
      <c r="J616" s="183"/>
      <c r="M616" s="183"/>
      <c r="N616" s="183"/>
      <c r="O616" s="183"/>
    </row>
    <row r="617" spans="2:15" ht="15.75">
      <c r="B617" s="212"/>
      <c r="C617" s="218"/>
      <c r="H617" s="202"/>
      <c r="I617" s="183"/>
      <c r="J617" s="183"/>
      <c r="M617" s="183"/>
      <c r="N617" s="183"/>
      <c r="O617" s="183"/>
    </row>
    <row r="618" spans="2:15" ht="15.75">
      <c r="B618" s="212"/>
      <c r="H618" s="228"/>
      <c r="I618" s="183"/>
      <c r="J618" s="183"/>
      <c r="M618" s="183"/>
      <c r="N618" s="183"/>
      <c r="O618" s="183"/>
    </row>
    <row r="619" spans="2:15" ht="15.75">
      <c r="B619" s="212"/>
      <c r="H619" s="228"/>
      <c r="I619" s="183"/>
      <c r="J619" s="183"/>
      <c r="M619" s="183"/>
      <c r="N619" s="183"/>
      <c r="O619" s="183"/>
    </row>
    <row r="620" spans="2:15" ht="15.75">
      <c r="B620" s="212"/>
      <c r="C620" s="218"/>
      <c r="H620" s="202"/>
      <c r="I620" s="183"/>
      <c r="J620" s="183"/>
      <c r="M620" s="183"/>
      <c r="N620" s="183"/>
      <c r="O620" s="183"/>
    </row>
    <row r="621" spans="2:15" ht="15.75">
      <c r="B621" s="212"/>
      <c r="H621" s="202"/>
      <c r="I621" s="183"/>
      <c r="J621" s="183"/>
      <c r="M621" s="183"/>
      <c r="N621" s="183"/>
      <c r="O621" s="183"/>
    </row>
    <row r="622" spans="1:17" s="7" customFormat="1" ht="15.75">
      <c r="A622" s="8"/>
      <c r="B622" s="12"/>
      <c r="C622" s="5"/>
      <c r="D622" s="5"/>
      <c r="E622" s="203"/>
      <c r="F622" s="5"/>
      <c r="G622" s="129"/>
      <c r="H622" s="18"/>
      <c r="Q622" s="112"/>
    </row>
    <row r="623" spans="1:17" s="7" customFormat="1" ht="15.75">
      <c r="A623" s="8"/>
      <c r="B623" s="12"/>
      <c r="C623" s="5"/>
      <c r="D623" s="5"/>
      <c r="E623" s="203"/>
      <c r="F623" s="5"/>
      <c r="G623" s="129"/>
      <c r="H623" s="18"/>
      <c r="Q623" s="112"/>
    </row>
    <row r="624" spans="1:17" s="7" customFormat="1" ht="15.75">
      <c r="A624" s="8"/>
      <c r="B624" s="12"/>
      <c r="C624" s="6"/>
      <c r="D624" s="5"/>
      <c r="E624" s="203"/>
      <c r="F624" s="5"/>
      <c r="G624" s="129"/>
      <c r="H624" s="5"/>
      <c r="Q624" s="112"/>
    </row>
    <row r="625" spans="1:17" s="7" customFormat="1" ht="15.75">
      <c r="A625" s="8"/>
      <c r="B625" s="12"/>
      <c r="C625" s="6"/>
      <c r="D625" s="5"/>
      <c r="E625" s="203"/>
      <c r="F625" s="5"/>
      <c r="G625" s="129"/>
      <c r="H625" s="5"/>
      <c r="Q625" s="112"/>
    </row>
    <row r="626" spans="1:17" s="7" customFormat="1" ht="15.75">
      <c r="A626" s="8"/>
      <c r="B626" s="12"/>
      <c r="C626" s="5"/>
      <c r="D626" s="5"/>
      <c r="E626" s="203"/>
      <c r="F626" s="5"/>
      <c r="G626" s="129"/>
      <c r="H626" s="18"/>
      <c r="Q626" s="112"/>
    </row>
    <row r="627" spans="1:17" s="7" customFormat="1" ht="15.75">
      <c r="A627" s="8"/>
      <c r="B627" s="12"/>
      <c r="C627" s="5"/>
      <c r="D627" s="5"/>
      <c r="E627" s="203"/>
      <c r="F627" s="5"/>
      <c r="G627" s="129"/>
      <c r="H627" s="18"/>
      <c r="Q627" s="112"/>
    </row>
    <row r="628" spans="1:17" s="7" customFormat="1" ht="15.75">
      <c r="A628" s="8"/>
      <c r="B628" s="12"/>
      <c r="C628" s="94"/>
      <c r="D628" s="5"/>
      <c r="E628" s="203"/>
      <c r="F628" s="5"/>
      <c r="G628" s="129"/>
      <c r="H628" s="5"/>
      <c r="Q628" s="112"/>
    </row>
    <row r="629" spans="1:17" s="7" customFormat="1" ht="15.75">
      <c r="A629" s="8"/>
      <c r="B629" s="12"/>
      <c r="C629" s="6"/>
      <c r="D629" s="5"/>
      <c r="E629" s="203"/>
      <c r="F629" s="5"/>
      <c r="G629" s="129"/>
      <c r="H629" s="5"/>
      <c r="Q629" s="112"/>
    </row>
    <row r="630" spans="1:17" s="7" customFormat="1" ht="15.75">
      <c r="A630" s="8"/>
      <c r="B630" s="12"/>
      <c r="C630" s="5"/>
      <c r="D630" s="5"/>
      <c r="E630" s="203"/>
      <c r="F630" s="5"/>
      <c r="G630" s="129"/>
      <c r="H630" s="18"/>
      <c r="Q630" s="112"/>
    </row>
    <row r="631" spans="1:17" s="7" customFormat="1" ht="15.75">
      <c r="A631" s="8"/>
      <c r="B631" s="12"/>
      <c r="C631" s="5"/>
      <c r="D631" s="5"/>
      <c r="E631" s="203"/>
      <c r="F631" s="5"/>
      <c r="G631" s="129"/>
      <c r="H631" s="18"/>
      <c r="Q631" s="112"/>
    </row>
    <row r="632" spans="1:17" s="7" customFormat="1" ht="15.75">
      <c r="A632" s="8"/>
      <c r="B632" s="12"/>
      <c r="C632" s="6"/>
      <c r="D632" s="5"/>
      <c r="E632" s="203"/>
      <c r="F632" s="5"/>
      <c r="G632" s="129"/>
      <c r="H632" s="5"/>
      <c r="Q632" s="112"/>
    </row>
    <row r="633" spans="1:17" s="7" customFormat="1" ht="15.75">
      <c r="A633" s="8"/>
      <c r="B633" s="12"/>
      <c r="C633" s="6"/>
      <c r="D633" s="5"/>
      <c r="E633" s="203"/>
      <c r="F633" s="5"/>
      <c r="G633" s="129"/>
      <c r="H633" s="5"/>
      <c r="Q633" s="112"/>
    </row>
    <row r="634" spans="1:17" s="7" customFormat="1" ht="80.25" customHeight="1">
      <c r="A634" s="8"/>
      <c r="B634" s="12"/>
      <c r="C634" s="5"/>
      <c r="D634" s="5"/>
      <c r="E634" s="203"/>
      <c r="F634" s="5"/>
      <c r="G634" s="129"/>
      <c r="H634" s="18"/>
      <c r="Q634" s="112"/>
    </row>
    <row r="635" spans="1:17" s="7" customFormat="1" ht="15.75">
      <c r="A635" s="8"/>
      <c r="B635" s="12"/>
      <c r="C635" s="5"/>
      <c r="D635" s="5"/>
      <c r="E635" s="203"/>
      <c r="F635" s="5"/>
      <c r="G635" s="129"/>
      <c r="H635" s="18"/>
      <c r="Q635" s="112"/>
    </row>
    <row r="636" spans="1:17" s="7" customFormat="1" ht="15.75">
      <c r="A636" s="8"/>
      <c r="B636" s="12"/>
      <c r="C636" s="6"/>
      <c r="D636" s="5"/>
      <c r="E636" s="203"/>
      <c r="F636" s="5"/>
      <c r="G636" s="129"/>
      <c r="H636" s="5"/>
      <c r="Q636" s="112"/>
    </row>
    <row r="637" spans="1:17" s="7" customFormat="1" ht="15.75">
      <c r="A637" s="8"/>
      <c r="B637" s="12"/>
      <c r="C637" s="5"/>
      <c r="D637" s="5"/>
      <c r="E637" s="203"/>
      <c r="F637" s="5"/>
      <c r="G637" s="129"/>
      <c r="H637" s="5"/>
      <c r="Q637" s="112"/>
    </row>
    <row r="638" spans="1:17" s="7" customFormat="1" ht="81" customHeight="1">
      <c r="A638" s="8"/>
      <c r="B638" s="12"/>
      <c r="C638" s="5"/>
      <c r="D638" s="5"/>
      <c r="E638" s="203"/>
      <c r="F638" s="5"/>
      <c r="G638" s="129"/>
      <c r="H638" s="18"/>
      <c r="Q638" s="112"/>
    </row>
    <row r="639" spans="1:17" s="7" customFormat="1" ht="15.75">
      <c r="A639" s="8"/>
      <c r="B639" s="12"/>
      <c r="C639" s="5"/>
      <c r="D639" s="5"/>
      <c r="E639" s="203"/>
      <c r="F639" s="5"/>
      <c r="G639" s="129"/>
      <c r="H639" s="18"/>
      <c r="Q639" s="112"/>
    </row>
    <row r="640" spans="1:17" s="7" customFormat="1" ht="15.75">
      <c r="A640" s="8"/>
      <c r="B640" s="12"/>
      <c r="C640" s="6"/>
      <c r="D640" s="5"/>
      <c r="E640" s="203"/>
      <c r="F640" s="5"/>
      <c r="G640" s="129"/>
      <c r="H640" s="5"/>
      <c r="Q640" s="112"/>
    </row>
    <row r="641" spans="1:17" s="7" customFormat="1" ht="15.75">
      <c r="A641" s="8"/>
      <c r="B641" s="12"/>
      <c r="C641" s="6"/>
      <c r="D641" s="5"/>
      <c r="E641" s="203"/>
      <c r="F641" s="5"/>
      <c r="G641" s="129"/>
      <c r="H641" s="5"/>
      <c r="Q641" s="112"/>
    </row>
    <row r="642" spans="1:17" s="7" customFormat="1" ht="15.75">
      <c r="A642" s="8"/>
      <c r="B642" s="12"/>
      <c r="C642" s="5"/>
      <c r="D642" s="5"/>
      <c r="E642" s="203"/>
      <c r="F642" s="5"/>
      <c r="G642" s="129"/>
      <c r="H642" s="18"/>
      <c r="Q642" s="112"/>
    </row>
    <row r="643" spans="1:17" s="7" customFormat="1" ht="15.75">
      <c r="A643" s="8"/>
      <c r="B643" s="12"/>
      <c r="C643" s="5"/>
      <c r="D643" s="5"/>
      <c r="E643" s="203"/>
      <c r="F643" s="5"/>
      <c r="G643" s="129"/>
      <c r="H643" s="18"/>
      <c r="Q643" s="112"/>
    </row>
    <row r="644" spans="1:17" s="7" customFormat="1" ht="15.75">
      <c r="A644" s="8"/>
      <c r="B644" s="12"/>
      <c r="C644" s="6"/>
      <c r="D644" s="5"/>
      <c r="E644" s="203"/>
      <c r="F644" s="5"/>
      <c r="G644" s="129"/>
      <c r="H644" s="5"/>
      <c r="K644" s="95"/>
      <c r="Q644" s="112"/>
    </row>
    <row r="645" spans="1:17" s="7" customFormat="1" ht="15.75">
      <c r="A645" s="8"/>
      <c r="B645" s="12"/>
      <c r="C645" s="6"/>
      <c r="D645" s="5"/>
      <c r="E645" s="203"/>
      <c r="F645" s="5"/>
      <c r="G645" s="129"/>
      <c r="H645" s="5"/>
      <c r="K645" s="95"/>
      <c r="Q645" s="112"/>
    </row>
    <row r="646" spans="1:17" s="7" customFormat="1" ht="15.75">
      <c r="A646" s="8"/>
      <c r="B646" s="12"/>
      <c r="C646" s="5"/>
      <c r="D646" s="5"/>
      <c r="E646" s="203"/>
      <c r="F646" s="5"/>
      <c r="G646" s="129"/>
      <c r="H646" s="18"/>
      <c r="J646" s="12"/>
      <c r="Q646" s="112"/>
    </row>
    <row r="647" spans="1:17" s="7" customFormat="1" ht="15.75">
      <c r="A647" s="8"/>
      <c r="B647" s="12"/>
      <c r="C647" s="5"/>
      <c r="D647" s="5"/>
      <c r="E647" s="203"/>
      <c r="F647" s="5"/>
      <c r="G647" s="129"/>
      <c r="H647" s="18"/>
      <c r="Q647" s="112"/>
    </row>
    <row r="648" spans="1:17" s="7" customFormat="1" ht="15.75">
      <c r="A648" s="8"/>
      <c r="B648" s="12"/>
      <c r="C648" s="6"/>
      <c r="D648" s="5"/>
      <c r="E648" s="203"/>
      <c r="F648" s="5"/>
      <c r="G648" s="129"/>
      <c r="H648" s="5"/>
      <c r="K648" s="95"/>
      <c r="Q648" s="112"/>
    </row>
    <row r="649" spans="1:17" s="7" customFormat="1" ht="15.75">
      <c r="A649" s="8"/>
      <c r="B649" s="12"/>
      <c r="C649" s="6"/>
      <c r="D649" s="5"/>
      <c r="E649" s="203"/>
      <c r="F649" s="5"/>
      <c r="G649" s="129"/>
      <c r="H649" s="5"/>
      <c r="K649" s="95"/>
      <c r="Q649" s="112"/>
    </row>
    <row r="650" spans="1:17" s="7" customFormat="1" ht="15.75">
      <c r="A650" s="8"/>
      <c r="B650" s="12"/>
      <c r="C650" s="5"/>
      <c r="D650" s="5"/>
      <c r="E650" s="203"/>
      <c r="F650" s="5"/>
      <c r="G650" s="129"/>
      <c r="H650" s="18"/>
      <c r="J650" s="12"/>
      <c r="Q650" s="112"/>
    </row>
    <row r="651" spans="1:17" s="7" customFormat="1" ht="15.75">
      <c r="A651" s="8"/>
      <c r="B651" s="12"/>
      <c r="C651" s="5"/>
      <c r="D651" s="5"/>
      <c r="E651" s="203"/>
      <c r="F651" s="5"/>
      <c r="G651" s="129"/>
      <c r="H651" s="18"/>
      <c r="Q651" s="112"/>
    </row>
    <row r="652" spans="1:17" s="7" customFormat="1" ht="15.75">
      <c r="A652" s="8"/>
      <c r="B652" s="12"/>
      <c r="C652" s="6"/>
      <c r="D652" s="5"/>
      <c r="E652" s="203"/>
      <c r="F652" s="5"/>
      <c r="G652" s="129"/>
      <c r="H652" s="5"/>
      <c r="K652" s="95"/>
      <c r="Q652" s="112"/>
    </row>
    <row r="653" spans="1:17" s="7" customFormat="1" ht="15.75">
      <c r="A653" s="8"/>
      <c r="B653" s="12"/>
      <c r="C653" s="6"/>
      <c r="D653" s="5"/>
      <c r="E653" s="203"/>
      <c r="F653" s="5"/>
      <c r="G653" s="129"/>
      <c r="H653" s="5"/>
      <c r="K653" s="95"/>
      <c r="Q653" s="112"/>
    </row>
    <row r="654" spans="1:17" s="7" customFormat="1" ht="96.75" customHeight="1">
      <c r="A654" s="8"/>
      <c r="B654" s="12"/>
      <c r="C654" s="5"/>
      <c r="D654" s="5"/>
      <c r="E654" s="203"/>
      <c r="F654" s="5"/>
      <c r="G654" s="129"/>
      <c r="H654" s="18"/>
      <c r="Q654" s="112"/>
    </row>
    <row r="655" spans="1:17" s="7" customFormat="1" ht="15.75">
      <c r="A655" s="8"/>
      <c r="B655" s="12"/>
      <c r="C655" s="5"/>
      <c r="D655" s="5"/>
      <c r="E655" s="203"/>
      <c r="F655" s="5"/>
      <c r="G655" s="129"/>
      <c r="H655" s="18"/>
      <c r="Q655" s="112"/>
    </row>
    <row r="656" spans="1:17" s="7" customFormat="1" ht="15.75">
      <c r="A656" s="8"/>
      <c r="B656" s="12"/>
      <c r="C656" s="6"/>
      <c r="D656" s="5"/>
      <c r="E656" s="203"/>
      <c r="F656" s="5"/>
      <c r="G656" s="129"/>
      <c r="H656" s="5"/>
      <c r="K656" s="95"/>
      <c r="Q656" s="112"/>
    </row>
    <row r="657" spans="1:17" s="7" customFormat="1" ht="15.75">
      <c r="A657" s="8"/>
      <c r="B657" s="12"/>
      <c r="C657" s="5"/>
      <c r="D657" s="5"/>
      <c r="E657" s="203"/>
      <c r="F657" s="5"/>
      <c r="G657" s="129"/>
      <c r="H657" s="5"/>
      <c r="K657" s="95"/>
      <c r="Q657" s="112"/>
    </row>
    <row r="658" spans="1:17" s="7" customFormat="1" ht="105" customHeight="1">
      <c r="A658" s="8"/>
      <c r="B658" s="12"/>
      <c r="C658" s="5"/>
      <c r="D658" s="5"/>
      <c r="E658" s="203"/>
      <c r="F658" s="5"/>
      <c r="G658" s="129"/>
      <c r="H658" s="18"/>
      <c r="Q658" s="112"/>
    </row>
    <row r="659" spans="1:17" s="7" customFormat="1" ht="15.75">
      <c r="A659" s="8"/>
      <c r="B659" s="12"/>
      <c r="C659" s="5"/>
      <c r="D659" s="5"/>
      <c r="E659" s="203"/>
      <c r="F659" s="5"/>
      <c r="G659" s="129"/>
      <c r="H659" s="18"/>
      <c r="Q659" s="112"/>
    </row>
    <row r="660" spans="1:17" s="7" customFormat="1" ht="15.75">
      <c r="A660" s="8"/>
      <c r="B660" s="12"/>
      <c r="C660" s="6"/>
      <c r="D660" s="5"/>
      <c r="E660" s="203"/>
      <c r="F660" s="5"/>
      <c r="G660" s="129"/>
      <c r="H660" s="5"/>
      <c r="K660" s="95"/>
      <c r="Q660" s="112"/>
    </row>
    <row r="661" spans="2:15" ht="15.75">
      <c r="B661" s="212"/>
      <c r="H661" s="228"/>
      <c r="I661" s="183"/>
      <c r="J661" s="183"/>
      <c r="M661" s="183"/>
      <c r="N661" s="183"/>
      <c r="O661" s="183"/>
    </row>
    <row r="662" spans="1:17" s="7" customFormat="1" ht="15.75">
      <c r="A662" s="8"/>
      <c r="B662" s="12"/>
      <c r="C662" s="5"/>
      <c r="D662" s="5"/>
      <c r="E662" s="203"/>
      <c r="F662" s="5"/>
      <c r="G662" s="129"/>
      <c r="H662" s="18"/>
      <c r="Q662" s="112"/>
    </row>
    <row r="663" spans="1:17" s="7" customFormat="1" ht="15.75">
      <c r="A663" s="8"/>
      <c r="B663" s="12"/>
      <c r="C663" s="5"/>
      <c r="D663" s="5"/>
      <c r="E663" s="203"/>
      <c r="F663" s="5"/>
      <c r="G663" s="129"/>
      <c r="H663" s="18"/>
      <c r="Q663" s="112"/>
    </row>
    <row r="664" spans="1:17" s="7" customFormat="1" ht="15.75">
      <c r="A664" s="8"/>
      <c r="B664" s="12"/>
      <c r="C664" s="94"/>
      <c r="D664" s="5"/>
      <c r="E664" s="203"/>
      <c r="F664" s="5"/>
      <c r="G664" s="129"/>
      <c r="H664" s="5"/>
      <c r="Q664" s="112"/>
    </row>
    <row r="665" spans="1:17" s="7" customFormat="1" ht="15.75">
      <c r="A665" s="8"/>
      <c r="B665" s="12"/>
      <c r="C665" s="94"/>
      <c r="D665" s="5"/>
      <c r="E665" s="203"/>
      <c r="F665" s="5"/>
      <c r="G665" s="129"/>
      <c r="H665" s="5"/>
      <c r="Q665" s="112"/>
    </row>
    <row r="666" spans="1:17" s="7" customFormat="1" ht="15.75">
      <c r="A666" s="8"/>
      <c r="B666" s="12"/>
      <c r="C666" s="5"/>
      <c r="D666" s="5"/>
      <c r="E666" s="203"/>
      <c r="F666" s="5"/>
      <c r="G666" s="129"/>
      <c r="H666" s="18"/>
      <c r="Q666" s="112"/>
    </row>
    <row r="667" spans="1:17" s="7" customFormat="1" ht="15.75">
      <c r="A667" s="8"/>
      <c r="B667" s="12"/>
      <c r="C667" s="5"/>
      <c r="D667" s="5"/>
      <c r="E667" s="203"/>
      <c r="F667" s="5"/>
      <c r="G667" s="129"/>
      <c r="H667" s="18"/>
      <c r="Q667" s="112"/>
    </row>
    <row r="668" spans="1:17" s="7" customFormat="1" ht="15.75">
      <c r="A668" s="8"/>
      <c r="B668" s="12"/>
      <c r="C668" s="94"/>
      <c r="D668" s="5"/>
      <c r="E668" s="203"/>
      <c r="F668" s="5"/>
      <c r="G668" s="129"/>
      <c r="H668" s="5"/>
      <c r="Q668" s="112"/>
    </row>
    <row r="669" spans="1:17" s="7" customFormat="1" ht="15.75">
      <c r="A669" s="8"/>
      <c r="B669" s="12"/>
      <c r="C669" s="88"/>
      <c r="D669" s="5"/>
      <c r="E669" s="203"/>
      <c r="F669" s="5"/>
      <c r="G669" s="129"/>
      <c r="H669" s="5"/>
      <c r="Q669" s="112"/>
    </row>
    <row r="670" spans="1:17" s="7" customFormat="1" ht="92.25" customHeight="1">
      <c r="A670" s="8"/>
      <c r="B670" s="12"/>
      <c r="C670" s="5"/>
      <c r="D670" s="5"/>
      <c r="E670" s="203"/>
      <c r="F670" s="5"/>
      <c r="G670" s="129"/>
      <c r="H670" s="18"/>
      <c r="Q670" s="112"/>
    </row>
    <row r="671" spans="1:17" s="7" customFormat="1" ht="15.75">
      <c r="A671" s="8"/>
      <c r="B671" s="12"/>
      <c r="C671" s="5"/>
      <c r="D671" s="5"/>
      <c r="E671" s="203"/>
      <c r="F671" s="5"/>
      <c r="G671" s="129"/>
      <c r="H671" s="18"/>
      <c r="Q671" s="112"/>
    </row>
    <row r="672" spans="1:17" s="7" customFormat="1" ht="15.75">
      <c r="A672" s="8"/>
      <c r="B672" s="12"/>
      <c r="C672" s="94"/>
      <c r="D672" s="5"/>
      <c r="E672" s="203"/>
      <c r="F672" s="5"/>
      <c r="G672" s="129"/>
      <c r="H672" s="5"/>
      <c r="Q672" s="112"/>
    </row>
    <row r="673" spans="1:17" s="7" customFormat="1" ht="15.75">
      <c r="A673" s="8"/>
      <c r="B673" s="12"/>
      <c r="C673" s="94"/>
      <c r="D673" s="5"/>
      <c r="E673" s="203"/>
      <c r="F673" s="5"/>
      <c r="G673" s="129"/>
      <c r="H673" s="5"/>
      <c r="Q673" s="112"/>
    </row>
    <row r="674" spans="1:17" s="7" customFormat="1" ht="15.75">
      <c r="A674" s="8"/>
      <c r="B674" s="12"/>
      <c r="C674" s="5"/>
      <c r="D674" s="5"/>
      <c r="E674" s="203"/>
      <c r="F674" s="5"/>
      <c r="G674" s="129"/>
      <c r="H674" s="18"/>
      <c r="Q674" s="112"/>
    </row>
    <row r="675" spans="1:17" s="7" customFormat="1" ht="15.75">
      <c r="A675" s="8"/>
      <c r="B675" s="12"/>
      <c r="C675" s="5"/>
      <c r="D675" s="5"/>
      <c r="E675" s="203"/>
      <c r="F675" s="5"/>
      <c r="G675" s="129"/>
      <c r="H675" s="18"/>
      <c r="Q675" s="112"/>
    </row>
    <row r="676" spans="1:17" s="7" customFormat="1" ht="15.75">
      <c r="A676" s="8"/>
      <c r="B676" s="12"/>
      <c r="C676" s="94"/>
      <c r="D676" s="5"/>
      <c r="E676" s="203"/>
      <c r="F676" s="5"/>
      <c r="G676" s="129"/>
      <c r="H676" s="5"/>
      <c r="Q676" s="112"/>
    </row>
    <row r="677" spans="1:17" s="7" customFormat="1" ht="15.75">
      <c r="A677" s="8"/>
      <c r="B677" s="12"/>
      <c r="C677" s="94"/>
      <c r="D677" s="5"/>
      <c r="E677" s="203"/>
      <c r="F677" s="5"/>
      <c r="G677" s="129"/>
      <c r="H677" s="5"/>
      <c r="Q677" s="112"/>
    </row>
    <row r="678" spans="1:17" s="7" customFormat="1" ht="15.75">
      <c r="A678" s="8"/>
      <c r="B678" s="12"/>
      <c r="C678" s="5"/>
      <c r="D678" s="5"/>
      <c r="E678" s="203"/>
      <c r="F678" s="5"/>
      <c r="G678" s="129"/>
      <c r="H678" s="18"/>
      <c r="Q678" s="112"/>
    </row>
    <row r="679" spans="1:17" s="7" customFormat="1" ht="15.75">
      <c r="A679" s="8"/>
      <c r="B679" s="12"/>
      <c r="C679" s="5"/>
      <c r="D679" s="5"/>
      <c r="E679" s="203"/>
      <c r="F679" s="5"/>
      <c r="G679" s="129"/>
      <c r="H679" s="18"/>
      <c r="Q679" s="112"/>
    </row>
    <row r="680" spans="1:17" s="7" customFormat="1" ht="15.75">
      <c r="A680" s="8"/>
      <c r="B680" s="12"/>
      <c r="C680" s="94"/>
      <c r="D680" s="5"/>
      <c r="E680" s="203"/>
      <c r="F680" s="5"/>
      <c r="G680" s="129"/>
      <c r="H680" s="5"/>
      <c r="Q680" s="117"/>
    </row>
    <row r="681" spans="1:17" s="7" customFormat="1" ht="15.75">
      <c r="A681" s="8"/>
      <c r="B681" s="12"/>
      <c r="C681" s="94"/>
      <c r="D681" s="5"/>
      <c r="E681" s="203"/>
      <c r="F681" s="5"/>
      <c r="G681" s="129"/>
      <c r="H681" s="5"/>
      <c r="Q681" s="117"/>
    </row>
    <row r="682" spans="1:17" s="7" customFormat="1" ht="15.75">
      <c r="A682" s="8"/>
      <c r="B682" s="12"/>
      <c r="C682" s="5"/>
      <c r="D682" s="5"/>
      <c r="E682" s="203"/>
      <c r="F682" s="5"/>
      <c r="G682" s="129"/>
      <c r="H682" s="18"/>
      <c r="Q682" s="112"/>
    </row>
    <row r="683" spans="1:17" s="7" customFormat="1" ht="15.75">
      <c r="A683" s="8"/>
      <c r="B683" s="12"/>
      <c r="C683" s="5"/>
      <c r="D683" s="5"/>
      <c r="E683" s="203"/>
      <c r="F683" s="5"/>
      <c r="G683" s="129"/>
      <c r="H683" s="18"/>
      <c r="Q683" s="112"/>
    </row>
    <row r="684" spans="1:17" s="7" customFormat="1" ht="15.75">
      <c r="A684" s="8"/>
      <c r="B684" s="12"/>
      <c r="C684" s="94"/>
      <c r="D684" s="5"/>
      <c r="E684" s="203"/>
      <c r="F684" s="5"/>
      <c r="G684" s="129"/>
      <c r="H684" s="5"/>
      <c r="Q684" s="112"/>
    </row>
    <row r="685" spans="2:15" ht="15.75">
      <c r="B685" s="212"/>
      <c r="H685" s="228"/>
      <c r="I685" s="183"/>
      <c r="J685" s="183"/>
      <c r="M685" s="183"/>
      <c r="N685" s="183"/>
      <c r="O685" s="183"/>
    </row>
    <row r="686" spans="2:8" ht="15.75">
      <c r="B686" s="212"/>
      <c r="H686" s="228"/>
    </row>
    <row r="687" spans="2:8" ht="15.75">
      <c r="B687" s="212"/>
      <c r="H687" s="228"/>
    </row>
    <row r="688" spans="2:17" ht="15.75">
      <c r="B688" s="212"/>
      <c r="C688" s="218"/>
      <c r="H688" s="202"/>
      <c r="Q688" s="253"/>
    </row>
    <row r="689" spans="2:17" ht="15.75">
      <c r="B689" s="212"/>
      <c r="H689" s="228"/>
      <c r="Q689" s="243"/>
    </row>
    <row r="690" spans="1:17" ht="15.75">
      <c r="A690" s="260"/>
      <c r="B690" s="212"/>
      <c r="H690" s="228"/>
      <c r="Q690" s="243"/>
    </row>
    <row r="691" spans="2:17" ht="15.75">
      <c r="B691" s="212"/>
      <c r="H691" s="228"/>
      <c r="Q691" s="243"/>
    </row>
    <row r="692" spans="2:17" ht="15.75">
      <c r="B692" s="212"/>
      <c r="C692" s="218"/>
      <c r="H692" s="202"/>
      <c r="Q692" s="261"/>
    </row>
    <row r="693" spans="2:17" ht="15.75">
      <c r="B693" s="212"/>
      <c r="H693" s="202"/>
      <c r="Q693" s="243"/>
    </row>
    <row r="694" spans="1:17" ht="15.75">
      <c r="A694" s="260"/>
      <c r="B694" s="212"/>
      <c r="H694" s="228"/>
      <c r="Q694" s="243"/>
    </row>
    <row r="695" spans="2:17" ht="15.75">
      <c r="B695" s="212"/>
      <c r="H695" s="228"/>
      <c r="Q695" s="243"/>
    </row>
    <row r="696" spans="2:17" ht="15.75">
      <c r="B696" s="212"/>
      <c r="C696" s="218"/>
      <c r="H696" s="202"/>
      <c r="Q696" s="261"/>
    </row>
    <row r="697" spans="2:17" ht="15.75">
      <c r="B697" s="212"/>
      <c r="H697" s="202"/>
      <c r="Q697" s="261"/>
    </row>
    <row r="698" spans="1:17" ht="15.75">
      <c r="A698" s="260"/>
      <c r="B698" s="212"/>
      <c r="H698" s="228"/>
      <c r="Q698" s="243"/>
    </row>
    <row r="699" spans="2:17" ht="15.75">
      <c r="B699" s="212"/>
      <c r="H699" s="228"/>
      <c r="Q699" s="243"/>
    </row>
    <row r="700" spans="2:17" ht="15.75">
      <c r="B700" s="212"/>
      <c r="C700" s="218"/>
      <c r="H700" s="202"/>
      <c r="Q700" s="261"/>
    </row>
    <row r="701" spans="2:17" ht="15.75">
      <c r="B701" s="212"/>
      <c r="C701" s="218"/>
      <c r="H701" s="202"/>
      <c r="Q701" s="261"/>
    </row>
    <row r="702" spans="2:8" ht="15.75">
      <c r="B702" s="212"/>
      <c r="H702" s="228"/>
    </row>
    <row r="703" spans="2:8" ht="15.75">
      <c r="B703" s="212"/>
      <c r="H703" s="190"/>
    </row>
    <row r="704" spans="2:8" ht="15.75">
      <c r="B704" s="212"/>
      <c r="C704" s="218"/>
      <c r="H704" s="202"/>
    </row>
    <row r="705" spans="2:8" ht="15.75">
      <c r="B705" s="212"/>
      <c r="H705" s="202"/>
    </row>
    <row r="706" spans="2:8" ht="15.75">
      <c r="B706" s="212"/>
      <c r="H706" s="228"/>
    </row>
    <row r="707" spans="2:8" ht="15.75">
      <c r="B707" s="212"/>
      <c r="H707" s="190"/>
    </row>
    <row r="708" spans="2:8" ht="15.75">
      <c r="B708" s="212"/>
      <c r="C708" s="218"/>
      <c r="H708" s="202"/>
    </row>
    <row r="709" spans="2:8" ht="15.75">
      <c r="B709" s="212"/>
      <c r="H709" s="228"/>
    </row>
    <row r="710" spans="1:17" s="7" customFormat="1" ht="15.75">
      <c r="A710" s="8"/>
      <c r="B710" s="12"/>
      <c r="C710" s="5"/>
      <c r="D710" s="5"/>
      <c r="E710" s="203"/>
      <c r="F710" s="5"/>
      <c r="G710" s="129"/>
      <c r="H710" s="18"/>
      <c r="Q710" s="112"/>
    </row>
    <row r="711" spans="1:17" s="7" customFormat="1" ht="15.75">
      <c r="A711" s="8"/>
      <c r="B711" s="12"/>
      <c r="C711" s="5"/>
      <c r="D711" s="5"/>
      <c r="E711" s="203"/>
      <c r="F711" s="5"/>
      <c r="G711" s="129"/>
      <c r="H711" s="18"/>
      <c r="Q711" s="112"/>
    </row>
    <row r="712" spans="1:17" s="7" customFormat="1" ht="15.75">
      <c r="A712" s="8"/>
      <c r="B712" s="12"/>
      <c r="C712" s="6"/>
      <c r="D712" s="5"/>
      <c r="E712" s="203"/>
      <c r="F712" s="5"/>
      <c r="G712" s="129"/>
      <c r="H712" s="5"/>
      <c r="Q712" s="112"/>
    </row>
    <row r="713" spans="1:17" s="7" customFormat="1" ht="15.75">
      <c r="A713" s="8"/>
      <c r="B713" s="12"/>
      <c r="C713" s="6"/>
      <c r="D713" s="5"/>
      <c r="E713" s="203"/>
      <c r="F713" s="5"/>
      <c r="G713" s="129"/>
      <c r="H713" s="5"/>
      <c r="Q713" s="112"/>
    </row>
    <row r="714" spans="1:17" s="7" customFormat="1" ht="15.75">
      <c r="A714" s="8"/>
      <c r="B714" s="12"/>
      <c r="C714" s="5"/>
      <c r="D714" s="5"/>
      <c r="E714" s="203"/>
      <c r="F714" s="5"/>
      <c r="G714" s="129"/>
      <c r="H714" s="18"/>
      <c r="Q714" s="112"/>
    </row>
    <row r="715" spans="1:17" s="7" customFormat="1" ht="15.75">
      <c r="A715" s="8"/>
      <c r="B715" s="12"/>
      <c r="C715" s="5"/>
      <c r="D715" s="5"/>
      <c r="E715" s="203"/>
      <c r="F715" s="5"/>
      <c r="G715" s="129"/>
      <c r="H715" s="18"/>
      <c r="Q715" s="112"/>
    </row>
    <row r="716" spans="1:17" s="7" customFormat="1" ht="15.75">
      <c r="A716" s="8"/>
      <c r="B716" s="12"/>
      <c r="C716" s="6"/>
      <c r="D716" s="5"/>
      <c r="E716" s="203"/>
      <c r="F716" s="5"/>
      <c r="G716" s="129"/>
      <c r="H716" s="5"/>
      <c r="Q716" s="117"/>
    </row>
    <row r="717" spans="1:17" s="7" customFormat="1" ht="15.75">
      <c r="A717" s="8"/>
      <c r="B717" s="12"/>
      <c r="C717" s="5"/>
      <c r="D717" s="5"/>
      <c r="E717" s="141"/>
      <c r="F717" s="5"/>
      <c r="G717" s="129"/>
      <c r="H717" s="18"/>
      <c r="Q717" s="112"/>
    </row>
    <row r="718" spans="1:17" s="231" customFormat="1" ht="12.75">
      <c r="A718" s="178"/>
      <c r="B718" s="212"/>
      <c r="C718" s="202"/>
      <c r="D718" s="202"/>
      <c r="E718" s="203"/>
      <c r="F718" s="202"/>
      <c r="G718" s="204"/>
      <c r="H718" s="228"/>
      <c r="I718" s="229"/>
      <c r="J718" s="230"/>
      <c r="M718" s="232"/>
      <c r="N718" s="232"/>
      <c r="O718" s="232"/>
      <c r="Q718" s="205"/>
    </row>
    <row r="719" spans="2:17" ht="15.75">
      <c r="B719" s="212"/>
      <c r="C719" s="214"/>
      <c r="D719" s="214"/>
      <c r="E719" s="217"/>
      <c r="F719" s="214"/>
      <c r="G719" s="215"/>
      <c r="H719" s="231"/>
      <c r="Q719" s="216"/>
    </row>
    <row r="720" spans="2:8" ht="15.75">
      <c r="B720" s="212"/>
      <c r="H720" s="202"/>
    </row>
    <row r="721" spans="2:8" ht="15.75">
      <c r="B721" s="212"/>
      <c r="H721" s="228"/>
    </row>
    <row r="722" spans="2:17" ht="15.75">
      <c r="B722" s="189"/>
      <c r="C722" s="208"/>
      <c r="D722" s="208"/>
      <c r="E722" s="209"/>
      <c r="F722" s="208"/>
      <c r="G722" s="192"/>
      <c r="Q722" s="211"/>
    </row>
    <row r="723" spans="2:17" ht="15.75">
      <c r="B723" s="189"/>
      <c r="C723" s="208"/>
      <c r="D723" s="208"/>
      <c r="E723" s="209"/>
      <c r="F723" s="208"/>
      <c r="G723" s="192"/>
      <c r="Q723" s="211"/>
    </row>
    <row r="724" spans="1:17" ht="15.75">
      <c r="A724" s="14"/>
      <c r="B724" s="11"/>
      <c r="C724" s="55"/>
      <c r="D724" s="9"/>
      <c r="E724" s="133"/>
      <c r="F724" s="9"/>
      <c r="G724" s="122"/>
      <c r="H724" s="202"/>
      <c r="Q724" s="114"/>
    </row>
    <row r="725" ht="15.75">
      <c r="H725" s="228"/>
    </row>
    <row r="726" ht="15.75">
      <c r="H726" s="228"/>
    </row>
    <row r="727" ht="15.75">
      <c r="H727" s="228"/>
    </row>
    <row r="728" spans="2:8" ht="15.75">
      <c r="B728" s="212"/>
      <c r="C728" s="218"/>
      <c r="E728" s="205"/>
      <c r="H728" s="202"/>
    </row>
    <row r="729" spans="2:8" ht="15.75">
      <c r="B729" s="212"/>
      <c r="C729" s="218"/>
      <c r="H729" s="202"/>
    </row>
    <row r="730" spans="1:17" s="7" customFormat="1" ht="15.75">
      <c r="A730" s="8"/>
      <c r="B730" s="4"/>
      <c r="C730" s="5"/>
      <c r="D730" s="5"/>
      <c r="E730" s="203"/>
      <c r="F730" s="5"/>
      <c r="G730" s="129"/>
      <c r="H730" s="18"/>
      <c r="I730" s="29"/>
      <c r="J730" s="25"/>
      <c r="M730" s="33"/>
      <c r="N730" s="33"/>
      <c r="O730" s="33"/>
      <c r="Q730" s="112"/>
    </row>
    <row r="731" spans="1:17" s="7" customFormat="1" ht="15.75">
      <c r="A731" s="8"/>
      <c r="B731" s="4"/>
      <c r="C731" s="5"/>
      <c r="D731" s="5"/>
      <c r="E731" s="203"/>
      <c r="F731" s="5"/>
      <c r="G731" s="129"/>
      <c r="H731" s="18"/>
      <c r="I731" s="29"/>
      <c r="J731" s="25"/>
      <c r="M731" s="33"/>
      <c r="N731" s="33"/>
      <c r="O731" s="33"/>
      <c r="Q731" s="112"/>
    </row>
    <row r="732" spans="1:17" s="7" customFormat="1" ht="15.75">
      <c r="A732" s="8"/>
      <c r="B732" s="12"/>
      <c r="C732" s="86"/>
      <c r="D732" s="5"/>
      <c r="E732" s="203"/>
      <c r="F732" s="5"/>
      <c r="G732" s="129"/>
      <c r="H732" s="5"/>
      <c r="I732" s="29"/>
      <c r="J732" s="25"/>
      <c r="M732" s="33"/>
      <c r="N732" s="33"/>
      <c r="O732" s="33"/>
      <c r="Q732" s="112"/>
    </row>
    <row r="733" ht="15.75">
      <c r="H733" s="228"/>
    </row>
    <row r="734" ht="15.75">
      <c r="H734" s="228"/>
    </row>
    <row r="735" ht="15.75">
      <c r="H735" s="228"/>
    </row>
    <row r="736" spans="2:8" ht="15.75">
      <c r="B736" s="212"/>
      <c r="C736" s="218"/>
      <c r="H736" s="202"/>
    </row>
    <row r="737" ht="15.75">
      <c r="H737" s="228"/>
    </row>
    <row r="738" ht="15.75">
      <c r="H738" s="228"/>
    </row>
    <row r="739" ht="15.75">
      <c r="H739" s="228"/>
    </row>
    <row r="740" spans="2:8" ht="15.75">
      <c r="B740" s="212"/>
      <c r="C740" s="218"/>
      <c r="H740" s="202"/>
    </row>
    <row r="741" ht="15.75">
      <c r="H741" s="228"/>
    </row>
    <row r="742" spans="1:17" ht="15.75">
      <c r="A742" s="188"/>
      <c r="B742" s="11"/>
      <c r="C742" s="208"/>
      <c r="D742" s="208"/>
      <c r="E742" s="209"/>
      <c r="F742" s="208"/>
      <c r="G742" s="192"/>
      <c r="Q742" s="211"/>
    </row>
    <row r="743" ht="15.75">
      <c r="H743" s="228"/>
    </row>
    <row r="744" ht="15.75">
      <c r="H744" s="228"/>
    </row>
  </sheetData>
  <sheetProtection selectLockedCells="1"/>
  <mergeCells count="2">
    <mergeCell ref="D22:G22"/>
    <mergeCell ref="D23:G26"/>
  </mergeCells>
  <conditionalFormatting sqref="G164 G162 C78:G118 C40:G74 C148:G158 C122:G146">
    <cfRule type="cellIs" priority="12" dxfId="35" operator="greaterThan" stopIfTrue="1">
      <formula>0</formula>
    </cfRule>
  </conditionalFormatting>
  <conditionalFormatting sqref="C147:G147">
    <cfRule type="cellIs" priority="1" dxfId="35" operator="greaterThan" stopIfTrue="1">
      <formula>0</formula>
    </cfRule>
  </conditionalFormatting>
  <printOptions/>
  <pageMargins left="1.1023622047244095" right="0.35433070866141736" top="0.5905511811023623" bottom="0.5905511811023623" header="0.3937007874015748" footer="0.3937007874015748"/>
  <pageSetup firstPageNumber="1" useFirstPageNumber="1" horizontalDpi="600" verticalDpi="600" orientation="portrait" paperSize="9" r:id="rId1"/>
  <headerFooter alignWithMargins="0">
    <oddHeader>&amp;R&amp;"Arial,Navadno"&amp;9TLAČNI VOD TPV2</oddHeader>
    <oddFooter>&amp;C&amp;"Arial,Navadno"&amp;10&amp;P</oddFooter>
  </headerFooter>
  <rowBreaks count="5" manualBreakCount="5">
    <brk id="35" max="6" man="1"/>
    <brk id="66" max="6" man="1"/>
    <brk id="102" max="6" man="1"/>
    <brk id="126" max="6" man="1"/>
    <brk id="146" max="6" man="1"/>
  </rowBreaks>
</worksheet>
</file>

<file path=xl/worksheets/sheet25.xml><?xml version="1.0" encoding="utf-8"?>
<worksheet xmlns="http://schemas.openxmlformats.org/spreadsheetml/2006/main" xmlns:r="http://schemas.openxmlformats.org/officeDocument/2006/relationships">
  <dimension ref="A1:Q719"/>
  <sheetViews>
    <sheetView view="pageBreakPreview" zoomScale="60" zoomScalePageLayoutView="0" workbookViewId="0" topLeftCell="A1">
      <selection activeCell="E56" sqref="E56"/>
    </sheetView>
  </sheetViews>
  <sheetFormatPr defaultColWidth="8.69921875" defaultRowHeight="15.75"/>
  <cols>
    <col min="1" max="1" width="6" style="178" customWidth="1"/>
    <col min="2" max="2" width="27.3984375" style="206" customWidth="1"/>
    <col min="3" max="3" width="7.3984375" style="202" customWidth="1"/>
    <col min="4" max="4" width="3.69921875" style="202" customWidth="1"/>
    <col min="5" max="5" width="7.59765625" style="203" bestFit="1" customWidth="1"/>
    <col min="6" max="6" width="3.69921875" style="202" customWidth="1"/>
    <col min="7" max="7" width="15.09765625" style="204" customWidth="1"/>
    <col min="8" max="8" width="3.69921875" style="183" customWidth="1"/>
    <col min="9" max="9" width="3.69921875" style="184" customWidth="1"/>
    <col min="10" max="10" width="12.19921875" style="185" customWidth="1"/>
    <col min="11" max="11" width="17.69921875" style="183" customWidth="1"/>
    <col min="12" max="12" width="15.59765625" style="183" customWidth="1"/>
    <col min="13" max="15" width="8.69921875" style="186" customWidth="1"/>
    <col min="16" max="16" width="8.69921875" style="183" customWidth="1"/>
    <col min="17" max="17" width="11.19921875" style="205" customWidth="1"/>
    <col min="18" max="16384" width="8.69921875" style="183" customWidth="1"/>
  </cols>
  <sheetData>
    <row r="1" spans="1:17" s="167" customFormat="1" ht="15.75" customHeight="1">
      <c r="A1" s="165"/>
      <c r="B1" s="166" t="s">
        <v>11</v>
      </c>
      <c r="C1" s="1" t="s">
        <v>129</v>
      </c>
      <c r="D1" s="38"/>
      <c r="E1" s="38"/>
      <c r="F1" s="2"/>
      <c r="G1" s="119"/>
      <c r="H1" s="96"/>
      <c r="Q1" s="113"/>
    </row>
    <row r="2" spans="1:17" s="167" customFormat="1" ht="15.75" customHeight="1">
      <c r="A2" s="165"/>
      <c r="B2" s="166"/>
      <c r="C2" s="1" t="s">
        <v>130</v>
      </c>
      <c r="D2" s="38"/>
      <c r="E2" s="38"/>
      <c r="F2" s="2"/>
      <c r="G2" s="119"/>
      <c r="H2" s="96"/>
      <c r="Q2" s="113"/>
    </row>
    <row r="3" spans="1:17" s="167" customFormat="1" ht="15.75">
      <c r="A3" s="165"/>
      <c r="B3" s="166" t="s">
        <v>8</v>
      </c>
      <c r="C3" s="168" t="s">
        <v>245</v>
      </c>
      <c r="D3" s="169"/>
      <c r="E3" s="170"/>
      <c r="F3" s="169"/>
      <c r="G3" s="171"/>
      <c r="Q3" s="172"/>
    </row>
    <row r="4" spans="1:17" s="167" customFormat="1" ht="15.75">
      <c r="A4" s="165"/>
      <c r="B4" s="166" t="s">
        <v>150</v>
      </c>
      <c r="C4" s="45" t="s">
        <v>217</v>
      </c>
      <c r="D4" s="38"/>
      <c r="E4" s="130"/>
      <c r="F4" s="2"/>
      <c r="G4" s="171"/>
      <c r="Q4" s="113"/>
    </row>
    <row r="5" spans="1:17" s="167" customFormat="1" ht="15.75">
      <c r="A5" s="165"/>
      <c r="B5" s="166" t="s">
        <v>13</v>
      </c>
      <c r="C5" s="1" t="s">
        <v>180</v>
      </c>
      <c r="D5" s="38"/>
      <c r="E5" s="130"/>
      <c r="F5" s="2"/>
      <c r="G5" s="171"/>
      <c r="Q5" s="113"/>
    </row>
    <row r="6" spans="1:17" s="173" customFormat="1" ht="15.75">
      <c r="A6" s="165"/>
      <c r="B6" s="166"/>
      <c r="C6" s="47" t="s">
        <v>181</v>
      </c>
      <c r="D6" s="46"/>
      <c r="E6" s="131"/>
      <c r="F6" s="46"/>
      <c r="G6" s="171"/>
      <c r="I6" s="174"/>
      <c r="J6" s="175"/>
      <c r="M6" s="176"/>
      <c r="N6" s="176"/>
      <c r="O6" s="176"/>
      <c r="Q6" s="172"/>
    </row>
    <row r="7" spans="1:17" s="173" customFormat="1" ht="15.75">
      <c r="A7" s="165"/>
      <c r="B7" s="166"/>
      <c r="C7" s="177"/>
      <c r="D7" s="169"/>
      <c r="E7" s="170"/>
      <c r="F7" s="169"/>
      <c r="G7" s="171"/>
      <c r="I7" s="174"/>
      <c r="J7" s="175"/>
      <c r="M7" s="176"/>
      <c r="N7" s="176"/>
      <c r="O7" s="176"/>
      <c r="Q7" s="172"/>
    </row>
    <row r="10" spans="1:17" ht="18">
      <c r="A10" s="178" t="s">
        <v>14</v>
      </c>
      <c r="B10" s="179" t="s">
        <v>52</v>
      </c>
      <c r="C10" s="180"/>
      <c r="D10" s="180"/>
      <c r="E10" s="181"/>
      <c r="F10" s="180"/>
      <c r="G10" s="182"/>
      <c r="Q10" s="187"/>
    </row>
    <row r="11" spans="2:17" ht="15.75">
      <c r="B11" s="180"/>
      <c r="C11" s="180"/>
      <c r="D11" s="180"/>
      <c r="E11" s="181"/>
      <c r="F11" s="180"/>
      <c r="G11" s="182"/>
      <c r="Q11" s="187"/>
    </row>
    <row r="12" spans="2:17" ht="15.75">
      <c r="B12" s="180"/>
      <c r="C12" s="180"/>
      <c r="D12" s="180"/>
      <c r="E12" s="181"/>
      <c r="F12" s="180"/>
      <c r="G12" s="182"/>
      <c r="Q12" s="187"/>
    </row>
    <row r="15" spans="1:17" s="9" customFormat="1" ht="15.75">
      <c r="A15" s="10" t="s">
        <v>15</v>
      </c>
      <c r="B15" s="11" t="s">
        <v>16</v>
      </c>
      <c r="C15" s="55"/>
      <c r="E15" s="133"/>
      <c r="G15" s="122"/>
      <c r="I15" s="30"/>
      <c r="J15" s="26"/>
      <c r="M15" s="34"/>
      <c r="N15" s="34"/>
      <c r="O15" s="34"/>
      <c r="Q15" s="114"/>
    </row>
    <row r="16" spans="1:17" s="9" customFormat="1" ht="15.75">
      <c r="A16" s="10"/>
      <c r="B16" s="11"/>
      <c r="C16" s="55"/>
      <c r="E16" s="133"/>
      <c r="G16" s="122"/>
      <c r="I16" s="30"/>
      <c r="J16" s="26"/>
      <c r="M16" s="34"/>
      <c r="N16" s="34"/>
      <c r="O16" s="34"/>
      <c r="Q16" s="114"/>
    </row>
    <row r="17" spans="1:17" s="9" customFormat="1" ht="15.75">
      <c r="A17" s="188" t="s">
        <v>27</v>
      </c>
      <c r="B17" s="189" t="s">
        <v>26</v>
      </c>
      <c r="C17" s="190"/>
      <c r="D17" s="190"/>
      <c r="E17" s="191"/>
      <c r="F17" s="190"/>
      <c r="G17" s="280"/>
      <c r="H17" s="99"/>
      <c r="I17" s="30"/>
      <c r="J17" s="26"/>
      <c r="K17" s="145"/>
      <c r="M17" s="34"/>
      <c r="N17" s="34"/>
      <c r="O17" s="34"/>
      <c r="Q17" s="193"/>
    </row>
    <row r="18" spans="1:17" ht="15.75">
      <c r="A18" s="188" t="s">
        <v>32</v>
      </c>
      <c r="B18" s="189" t="s">
        <v>17</v>
      </c>
      <c r="C18" s="190"/>
      <c r="D18" s="190"/>
      <c r="E18" s="191"/>
      <c r="F18" s="190"/>
      <c r="G18" s="280"/>
      <c r="H18" s="99"/>
      <c r="K18" s="194"/>
      <c r="Q18" s="193"/>
    </row>
    <row r="19" spans="1:17" ht="15.75">
      <c r="A19" s="188"/>
      <c r="B19" s="189"/>
      <c r="C19" s="190"/>
      <c r="D19" s="190"/>
      <c r="E19" s="191"/>
      <c r="F19" s="190"/>
      <c r="G19" s="192"/>
      <c r="K19" s="195"/>
      <c r="Q19" s="193"/>
    </row>
    <row r="20" spans="1:17" ht="16.5" thickBot="1">
      <c r="A20" s="188"/>
      <c r="B20" s="196" t="s">
        <v>53</v>
      </c>
      <c r="C20" s="197"/>
      <c r="D20" s="197"/>
      <c r="E20" s="198"/>
      <c r="F20" s="197"/>
      <c r="G20" s="281"/>
      <c r="H20" s="99"/>
      <c r="K20" s="199"/>
      <c r="Q20" s="200"/>
    </row>
    <row r="24" spans="2:7" ht="15.75">
      <c r="B24" s="151" t="s">
        <v>83</v>
      </c>
      <c r="D24" s="1252" t="s">
        <v>175</v>
      </c>
      <c r="E24" s="1252"/>
      <c r="F24" s="1252"/>
      <c r="G24" s="1252"/>
    </row>
    <row r="25" spans="2:7" ht="82.5" customHeight="1">
      <c r="B25" s="151" t="s">
        <v>86</v>
      </c>
      <c r="D25" s="1253" t="s">
        <v>254</v>
      </c>
      <c r="E25" s="1253"/>
      <c r="F25" s="1253"/>
      <c r="G25" s="1253"/>
    </row>
    <row r="26" spans="2:7" ht="15.75">
      <c r="B26" s="151"/>
      <c r="D26" s="300"/>
      <c r="E26" s="300"/>
      <c r="F26" s="300"/>
      <c r="G26" s="300"/>
    </row>
    <row r="27" spans="2:7" ht="15.75">
      <c r="B27" s="151" t="s">
        <v>84</v>
      </c>
      <c r="D27" s="300"/>
      <c r="E27" s="300"/>
      <c r="F27" s="300"/>
      <c r="G27" s="300"/>
    </row>
    <row r="28" spans="2:7" ht="63.75">
      <c r="B28" s="151" t="s">
        <v>85</v>
      </c>
      <c r="D28" s="300"/>
      <c r="E28" s="300"/>
      <c r="F28" s="300"/>
      <c r="G28" s="300"/>
    </row>
    <row r="29" spans="2:7" ht="15.75">
      <c r="B29" s="151"/>
      <c r="D29" s="300"/>
      <c r="E29" s="300"/>
      <c r="F29" s="300"/>
      <c r="G29" s="300"/>
    </row>
    <row r="30" spans="2:7" ht="15.75">
      <c r="B30" s="206" t="s">
        <v>149</v>
      </c>
      <c r="D30" s="1252"/>
      <c r="E30" s="1252"/>
      <c r="F30" s="1252"/>
      <c r="G30" s="1252"/>
    </row>
    <row r="31" spans="1:17" s="202" customFormat="1" ht="76.5" customHeight="1">
      <c r="A31" s="178"/>
      <c r="B31" s="201" t="s">
        <v>171</v>
      </c>
      <c r="D31" s="298"/>
      <c r="E31" s="298"/>
      <c r="F31" s="298"/>
      <c r="G31" s="298"/>
      <c r="H31" s="183"/>
      <c r="I31" s="184"/>
      <c r="J31" s="185"/>
      <c r="K31" s="183"/>
      <c r="L31" s="201"/>
      <c r="M31" s="186"/>
      <c r="N31" s="186"/>
      <c r="O31" s="186"/>
      <c r="P31" s="183"/>
      <c r="Q31" s="205"/>
    </row>
    <row r="32" ht="15.75">
      <c r="B32" s="151"/>
    </row>
    <row r="33" ht="15.75">
      <c r="B33" s="151"/>
    </row>
    <row r="35" spans="1:17" s="202" customFormat="1" ht="15.75">
      <c r="A35" s="178"/>
      <c r="B35" s="201"/>
      <c r="E35" s="203"/>
      <c r="G35" s="204"/>
      <c r="H35" s="183"/>
      <c r="I35" s="184"/>
      <c r="J35" s="185"/>
      <c r="K35" s="183"/>
      <c r="L35" s="201"/>
      <c r="M35" s="186"/>
      <c r="N35" s="186"/>
      <c r="O35" s="186"/>
      <c r="P35" s="183"/>
      <c r="Q35" s="205"/>
    </row>
    <row r="38" spans="1:17" s="202" customFormat="1" ht="15.75">
      <c r="A38" s="178"/>
      <c r="B38" s="4" t="s">
        <v>151</v>
      </c>
      <c r="E38" s="203"/>
      <c r="G38" s="204"/>
      <c r="H38" s="183"/>
      <c r="I38" s="184"/>
      <c r="J38" s="185"/>
      <c r="K38" s="183"/>
      <c r="L38" s="183"/>
      <c r="M38" s="186"/>
      <c r="N38" s="186"/>
      <c r="O38" s="186"/>
      <c r="P38" s="183"/>
      <c r="Q38" s="205"/>
    </row>
    <row r="39" spans="1:17" s="9" customFormat="1" ht="15.75">
      <c r="A39" s="178"/>
      <c r="B39" s="206"/>
      <c r="C39" s="202"/>
      <c r="D39" s="202"/>
      <c r="E39" s="203"/>
      <c r="F39" s="202"/>
      <c r="G39" s="204"/>
      <c r="H39" s="183"/>
      <c r="I39" s="30"/>
      <c r="J39" s="26"/>
      <c r="M39" s="34"/>
      <c r="N39" s="34"/>
      <c r="O39" s="34"/>
      <c r="Q39" s="205"/>
    </row>
    <row r="40" spans="1:17" ht="15.75">
      <c r="A40" s="14" t="s">
        <v>19</v>
      </c>
      <c r="B40" s="11" t="s">
        <v>16</v>
      </c>
      <c r="C40" s="55"/>
      <c r="D40" s="9"/>
      <c r="E40" s="133"/>
      <c r="F40" s="9"/>
      <c r="G40" s="122"/>
      <c r="H40" s="9"/>
      <c r="Q40" s="114"/>
    </row>
    <row r="41" spans="1:17" s="9" customFormat="1" ht="15.75">
      <c r="A41" s="178"/>
      <c r="B41" s="207"/>
      <c r="C41" s="208"/>
      <c r="D41" s="208"/>
      <c r="E41" s="209"/>
      <c r="F41" s="208"/>
      <c r="G41" s="210"/>
      <c r="H41" s="183"/>
      <c r="I41" s="30"/>
      <c r="J41" s="26"/>
      <c r="M41" s="34"/>
      <c r="N41" s="34"/>
      <c r="O41" s="34"/>
      <c r="Q41" s="211"/>
    </row>
    <row r="42" spans="1:17" s="9" customFormat="1" ht="15.75">
      <c r="A42" s="14" t="s">
        <v>27</v>
      </c>
      <c r="B42" s="11" t="s">
        <v>26</v>
      </c>
      <c r="C42" s="55"/>
      <c r="E42" s="133"/>
      <c r="G42" s="122"/>
      <c r="I42" s="30"/>
      <c r="J42" s="26"/>
      <c r="M42" s="34"/>
      <c r="N42" s="34"/>
      <c r="O42" s="34"/>
      <c r="Q42" s="114"/>
    </row>
    <row r="43" spans="1:17" s="9" customFormat="1" ht="15.75">
      <c r="A43" s="10"/>
      <c r="B43" s="11"/>
      <c r="C43" s="271" t="s">
        <v>176</v>
      </c>
      <c r="D43" s="274"/>
      <c r="E43" s="275" t="s">
        <v>177</v>
      </c>
      <c r="F43" s="272"/>
      <c r="G43" s="273" t="s">
        <v>170</v>
      </c>
      <c r="I43" s="30"/>
      <c r="J43" s="26"/>
      <c r="M43" s="34"/>
      <c r="N43" s="34"/>
      <c r="O43" s="34"/>
      <c r="Q43" s="114"/>
    </row>
    <row r="44" spans="1:17" s="20" customFormat="1" ht="51.75">
      <c r="A44" s="15" t="s">
        <v>28</v>
      </c>
      <c r="B44" s="16" t="s">
        <v>152</v>
      </c>
      <c r="C44" s="55"/>
      <c r="D44" s="9"/>
      <c r="E44" s="133"/>
      <c r="F44" s="9"/>
      <c r="G44" s="122"/>
      <c r="H44" s="9"/>
      <c r="I44" s="31"/>
      <c r="J44" s="27"/>
      <c r="M44" s="35"/>
      <c r="N44" s="35"/>
      <c r="O44" s="35"/>
      <c r="Q44" s="114"/>
    </row>
    <row r="45" spans="1:17" s="9" customFormat="1" ht="15.75">
      <c r="A45" s="21"/>
      <c r="B45" s="16"/>
      <c r="C45" s="67"/>
      <c r="D45" s="20"/>
      <c r="E45" s="138"/>
      <c r="F45" s="20"/>
      <c r="G45" s="126"/>
      <c r="H45" s="20"/>
      <c r="I45" s="30"/>
      <c r="J45" s="26"/>
      <c r="M45" s="34"/>
      <c r="N45" s="34"/>
      <c r="O45" s="34"/>
      <c r="Q45" s="115"/>
    </row>
    <row r="46" spans="1:17" s="9" customFormat="1" ht="15.75">
      <c r="A46" s="10"/>
      <c r="B46" s="212" t="s">
        <v>22</v>
      </c>
      <c r="C46" s="290">
        <v>44</v>
      </c>
      <c r="D46" s="202"/>
      <c r="E46" s="322"/>
      <c r="F46" s="213"/>
      <c r="G46" s="291"/>
      <c r="H46" s="213"/>
      <c r="I46" s="30"/>
      <c r="J46" s="26"/>
      <c r="M46" s="34"/>
      <c r="N46" s="34"/>
      <c r="O46" s="34"/>
      <c r="Q46" s="205"/>
    </row>
    <row r="47" spans="1:17" s="9" customFormat="1" ht="15.75">
      <c r="A47" s="10"/>
      <c r="B47" s="212"/>
      <c r="C47" s="202"/>
      <c r="D47" s="202"/>
      <c r="E47" s="323"/>
      <c r="F47" s="202"/>
      <c r="G47" s="204"/>
      <c r="H47" s="202"/>
      <c r="I47" s="30"/>
      <c r="J47" s="26"/>
      <c r="M47" s="34"/>
      <c r="N47" s="34"/>
      <c r="O47" s="34"/>
      <c r="Q47" s="205"/>
    </row>
    <row r="48" spans="1:17" s="22" customFormat="1" ht="51">
      <c r="A48" s="15" t="s">
        <v>56</v>
      </c>
      <c r="B48" s="212" t="s">
        <v>68</v>
      </c>
      <c r="C48" s="202"/>
      <c r="D48" s="202"/>
      <c r="E48" s="323"/>
      <c r="F48" s="202"/>
      <c r="G48" s="204"/>
      <c r="H48" s="9"/>
      <c r="I48" s="32"/>
      <c r="J48" s="28"/>
      <c r="M48" s="36"/>
      <c r="N48" s="36"/>
      <c r="O48" s="36"/>
      <c r="Q48" s="205"/>
    </row>
    <row r="49" spans="1:17" s="9" customFormat="1" ht="15.75">
      <c r="A49" s="23"/>
      <c r="B49" s="212"/>
      <c r="C49" s="214"/>
      <c r="D49" s="214"/>
      <c r="E49" s="323"/>
      <c r="F49" s="214"/>
      <c r="G49" s="215"/>
      <c r="H49" s="22"/>
      <c r="I49" s="30"/>
      <c r="J49" s="26"/>
      <c r="M49" s="34"/>
      <c r="N49" s="34"/>
      <c r="O49" s="34"/>
      <c r="Q49" s="216"/>
    </row>
    <row r="50" spans="1:17" s="9" customFormat="1" ht="15.75">
      <c r="A50" s="10"/>
      <c r="B50" s="212" t="s">
        <v>23</v>
      </c>
      <c r="C50" s="290">
        <f>INT(C46/20)+1</f>
        <v>3</v>
      </c>
      <c r="D50" s="202"/>
      <c r="E50" s="324"/>
      <c r="F50" s="213"/>
      <c r="G50" s="291"/>
      <c r="H50" s="213"/>
      <c r="I50" s="30"/>
      <c r="J50" s="26"/>
      <c r="M50" s="34"/>
      <c r="N50" s="34"/>
      <c r="O50" s="34"/>
      <c r="Q50" s="205"/>
    </row>
    <row r="51" spans="1:17" s="9" customFormat="1" ht="15.75">
      <c r="A51" s="10"/>
      <c r="B51" s="212"/>
      <c r="C51" s="202"/>
      <c r="D51" s="202"/>
      <c r="E51" s="323"/>
      <c r="F51" s="202"/>
      <c r="G51" s="204"/>
      <c r="H51" s="202"/>
      <c r="I51" s="30"/>
      <c r="J51" s="26"/>
      <c r="M51" s="34"/>
      <c r="N51" s="34"/>
      <c r="O51" s="34"/>
      <c r="Q51" s="205"/>
    </row>
    <row r="52" spans="1:17" s="9" customFormat="1" ht="38.25">
      <c r="A52" s="15" t="s">
        <v>5</v>
      </c>
      <c r="B52" s="212" t="s">
        <v>6</v>
      </c>
      <c r="C52" s="202"/>
      <c r="D52" s="202"/>
      <c r="E52" s="323"/>
      <c r="F52" s="202"/>
      <c r="G52" s="204"/>
      <c r="I52" s="30"/>
      <c r="J52" s="26"/>
      <c r="M52" s="34"/>
      <c r="N52" s="34"/>
      <c r="O52" s="34"/>
      <c r="Q52" s="205"/>
    </row>
    <row r="53" spans="1:17" s="9" customFormat="1" ht="15.75">
      <c r="A53" s="23"/>
      <c r="B53" s="212"/>
      <c r="C53" s="214"/>
      <c r="D53" s="214"/>
      <c r="E53" s="325"/>
      <c r="F53" s="214"/>
      <c r="G53" s="215"/>
      <c r="H53" s="22"/>
      <c r="I53" s="30"/>
      <c r="J53" s="26"/>
      <c r="M53" s="34"/>
      <c r="N53" s="34"/>
      <c r="O53" s="34"/>
      <c r="Q53" s="216"/>
    </row>
    <row r="54" spans="1:17" s="9" customFormat="1" ht="15.75">
      <c r="A54" s="10"/>
      <c r="B54" s="212" t="s">
        <v>29</v>
      </c>
      <c r="C54" s="290">
        <v>1</v>
      </c>
      <c r="D54" s="202"/>
      <c r="E54" s="324"/>
      <c r="F54" s="213"/>
      <c r="G54" s="291"/>
      <c r="H54" s="213"/>
      <c r="I54" s="30"/>
      <c r="J54" s="26"/>
      <c r="M54" s="34"/>
      <c r="N54" s="34"/>
      <c r="O54" s="34"/>
      <c r="Q54" s="205"/>
    </row>
    <row r="55" spans="1:17" s="9" customFormat="1" ht="15.75">
      <c r="A55" s="10"/>
      <c r="B55" s="212"/>
      <c r="C55" s="202"/>
      <c r="D55" s="202"/>
      <c r="E55" s="323"/>
      <c r="F55" s="202"/>
      <c r="G55" s="204"/>
      <c r="H55" s="202"/>
      <c r="I55" s="30"/>
      <c r="J55" s="26"/>
      <c r="M55" s="34"/>
      <c r="N55" s="34"/>
      <c r="O55" s="34"/>
      <c r="Q55" s="205"/>
    </row>
    <row r="56" spans="1:17" s="22" customFormat="1" ht="25.5">
      <c r="A56" s="15" t="s">
        <v>75</v>
      </c>
      <c r="B56" s="212" t="s">
        <v>154</v>
      </c>
      <c r="C56" s="202"/>
      <c r="D56" s="202"/>
      <c r="E56" s="323"/>
      <c r="F56" s="202"/>
      <c r="G56" s="204"/>
      <c r="H56" s="9"/>
      <c r="I56" s="32"/>
      <c r="J56" s="28"/>
      <c r="M56" s="36"/>
      <c r="N56" s="36"/>
      <c r="O56" s="36"/>
      <c r="Q56" s="205"/>
    </row>
    <row r="57" spans="1:17" s="9" customFormat="1" ht="15.75">
      <c r="A57" s="23"/>
      <c r="B57" s="212"/>
      <c r="C57" s="214"/>
      <c r="D57" s="214"/>
      <c r="E57" s="325"/>
      <c r="F57" s="214"/>
      <c r="G57" s="215"/>
      <c r="H57" s="22"/>
      <c r="I57" s="30"/>
      <c r="J57" s="26"/>
      <c r="M57" s="34"/>
      <c r="N57" s="34"/>
      <c r="O57" s="34"/>
      <c r="Q57" s="216"/>
    </row>
    <row r="58" spans="1:17" s="9" customFormat="1" ht="15.75">
      <c r="A58" s="10"/>
      <c r="B58" s="212" t="s">
        <v>23</v>
      </c>
      <c r="C58" s="290">
        <v>1</v>
      </c>
      <c r="D58" s="202"/>
      <c r="E58" s="324"/>
      <c r="F58" s="213"/>
      <c r="G58" s="291"/>
      <c r="H58" s="213"/>
      <c r="I58" s="30"/>
      <c r="J58" s="26"/>
      <c r="M58" s="34"/>
      <c r="N58" s="34"/>
      <c r="O58" s="34"/>
      <c r="Q58" s="205"/>
    </row>
    <row r="59" spans="1:17" s="9" customFormat="1" ht="15.75">
      <c r="A59" s="10"/>
      <c r="B59" s="212"/>
      <c r="C59" s="202"/>
      <c r="D59" s="202"/>
      <c r="E59" s="323"/>
      <c r="F59" s="202"/>
      <c r="G59" s="204"/>
      <c r="H59" s="202"/>
      <c r="I59" s="30"/>
      <c r="J59" s="26"/>
      <c r="M59" s="34"/>
      <c r="N59" s="34"/>
      <c r="O59" s="34"/>
      <c r="Q59" s="205"/>
    </row>
    <row r="60" spans="1:17" s="9" customFormat="1" ht="56.25" customHeight="1">
      <c r="A60" s="15" t="s">
        <v>54</v>
      </c>
      <c r="B60" s="212" t="s">
        <v>246</v>
      </c>
      <c r="C60" s="202"/>
      <c r="D60" s="202"/>
      <c r="E60" s="323"/>
      <c r="F60" s="202"/>
      <c r="G60" s="204"/>
      <c r="I60" s="30"/>
      <c r="J60" s="26"/>
      <c r="M60" s="34"/>
      <c r="N60" s="34"/>
      <c r="O60" s="34"/>
      <c r="Q60" s="205"/>
    </row>
    <row r="61" spans="1:17" s="9" customFormat="1" ht="38.25">
      <c r="A61" s="10"/>
      <c r="B61" s="61" t="s">
        <v>119</v>
      </c>
      <c r="C61" s="283">
        <v>1</v>
      </c>
      <c r="D61" s="62"/>
      <c r="E61" s="307"/>
      <c r="F61" s="100"/>
      <c r="G61" s="282"/>
      <c r="H61" s="100"/>
      <c r="I61" s="30"/>
      <c r="J61" s="26"/>
      <c r="M61" s="34"/>
      <c r="N61" s="34"/>
      <c r="O61" s="34"/>
      <c r="Q61" s="105"/>
    </row>
    <row r="62" spans="1:17" s="9" customFormat="1" ht="15.75" customHeight="1">
      <c r="A62" s="10"/>
      <c r="B62" s="212"/>
      <c r="C62" s="202"/>
      <c r="D62" s="202"/>
      <c r="E62" s="323"/>
      <c r="F62" s="202"/>
      <c r="G62" s="204"/>
      <c r="I62" s="30"/>
      <c r="J62" s="26"/>
      <c r="M62" s="34"/>
      <c r="N62" s="34"/>
      <c r="O62" s="34"/>
      <c r="Q62" s="205"/>
    </row>
    <row r="63" spans="1:17" s="9" customFormat="1" ht="15.75" customHeight="1">
      <c r="A63" s="15" t="s">
        <v>61</v>
      </c>
      <c r="B63" s="212" t="s">
        <v>62</v>
      </c>
      <c r="C63" s="202"/>
      <c r="D63" s="202"/>
      <c r="E63" s="323"/>
      <c r="F63" s="202"/>
      <c r="G63" s="204"/>
      <c r="I63" s="30"/>
      <c r="J63" s="26"/>
      <c r="M63" s="34"/>
      <c r="N63" s="34"/>
      <c r="O63" s="34"/>
      <c r="Q63" s="205"/>
    </row>
    <row r="64" spans="1:17" s="9" customFormat="1" ht="15.75" customHeight="1">
      <c r="A64" s="23"/>
      <c r="B64" s="212"/>
      <c r="C64" s="214"/>
      <c r="D64" s="214"/>
      <c r="E64" s="325"/>
      <c r="F64" s="214"/>
      <c r="G64" s="215"/>
      <c r="H64" s="22"/>
      <c r="I64" s="30"/>
      <c r="J64" s="26"/>
      <c r="M64" s="34"/>
      <c r="N64" s="34"/>
      <c r="O64" s="34"/>
      <c r="Q64" s="216"/>
    </row>
    <row r="65" spans="1:17" s="9" customFormat="1" ht="15.75" customHeight="1">
      <c r="A65" s="10"/>
      <c r="B65" s="212" t="s">
        <v>41</v>
      </c>
      <c r="C65" s="290">
        <v>1</v>
      </c>
      <c r="D65" s="202"/>
      <c r="E65" s="324"/>
      <c r="F65" s="213"/>
      <c r="G65" s="291"/>
      <c r="H65" s="213"/>
      <c r="I65" s="30"/>
      <c r="J65" s="26"/>
      <c r="M65" s="34"/>
      <c r="N65" s="34"/>
      <c r="O65" s="34"/>
      <c r="Q65" s="205"/>
    </row>
    <row r="66" spans="1:17" s="9" customFormat="1" ht="15.75" customHeight="1">
      <c r="A66" s="10"/>
      <c r="B66" s="212"/>
      <c r="C66" s="202"/>
      <c r="D66" s="202"/>
      <c r="E66" s="323"/>
      <c r="F66" s="202"/>
      <c r="G66" s="204"/>
      <c r="H66" s="202"/>
      <c r="I66" s="30"/>
      <c r="J66" s="26"/>
      <c r="M66" s="34"/>
      <c r="N66" s="34"/>
      <c r="O66" s="34"/>
      <c r="Q66" s="205"/>
    </row>
    <row r="67" spans="1:17" s="9" customFormat="1" ht="27.75" customHeight="1">
      <c r="A67" s="15" t="s">
        <v>73</v>
      </c>
      <c r="B67" s="212" t="s">
        <v>155</v>
      </c>
      <c r="C67" s="202"/>
      <c r="D67" s="202"/>
      <c r="E67" s="323"/>
      <c r="F67" s="202"/>
      <c r="G67" s="204"/>
      <c r="I67" s="30"/>
      <c r="J67" s="26"/>
      <c r="M67" s="34"/>
      <c r="N67" s="34"/>
      <c r="O67" s="34"/>
      <c r="Q67" s="205"/>
    </row>
    <row r="68" spans="1:17" s="9" customFormat="1" ht="15.75" customHeight="1">
      <c r="A68" s="23"/>
      <c r="B68" s="212"/>
      <c r="C68" s="214"/>
      <c r="D68" s="214"/>
      <c r="E68" s="325"/>
      <c r="F68" s="214"/>
      <c r="G68" s="215"/>
      <c r="H68" s="22"/>
      <c r="I68" s="30"/>
      <c r="J68" s="26"/>
      <c r="M68" s="34"/>
      <c r="N68" s="34"/>
      <c r="O68" s="34"/>
      <c r="Q68" s="216"/>
    </row>
    <row r="69" spans="1:17" s="9" customFormat="1" ht="15.75" customHeight="1">
      <c r="A69" s="10"/>
      <c r="B69" s="212" t="s">
        <v>23</v>
      </c>
      <c r="C69" s="290">
        <v>1</v>
      </c>
      <c r="D69" s="202"/>
      <c r="E69" s="324"/>
      <c r="F69" s="213"/>
      <c r="G69" s="291"/>
      <c r="H69" s="213"/>
      <c r="I69" s="30"/>
      <c r="J69" s="26"/>
      <c r="M69" s="34"/>
      <c r="N69" s="34"/>
      <c r="O69" s="34"/>
      <c r="Q69" s="205"/>
    </row>
    <row r="70" spans="1:17" s="9" customFormat="1" ht="15.75" customHeight="1">
      <c r="A70" s="10"/>
      <c r="B70" s="212"/>
      <c r="E70" s="320"/>
      <c r="H70" s="202"/>
      <c r="I70" s="30"/>
      <c r="J70" s="26"/>
      <c r="M70" s="34"/>
      <c r="N70" s="34"/>
      <c r="O70" s="34"/>
      <c r="Q70" s="205"/>
    </row>
    <row r="71" spans="1:17" s="9" customFormat="1" ht="15.75" customHeight="1">
      <c r="A71" s="15" t="s">
        <v>74</v>
      </c>
      <c r="B71" s="212" t="s">
        <v>156</v>
      </c>
      <c r="C71" s="202"/>
      <c r="D71" s="202"/>
      <c r="E71" s="323"/>
      <c r="F71" s="202"/>
      <c r="G71" s="204"/>
      <c r="I71" s="30"/>
      <c r="J71" s="26"/>
      <c r="M71" s="34"/>
      <c r="N71" s="34"/>
      <c r="O71" s="34"/>
      <c r="Q71" s="205"/>
    </row>
    <row r="72" spans="1:17" s="9" customFormat="1" ht="15.75" customHeight="1">
      <c r="A72" s="23"/>
      <c r="B72" s="212"/>
      <c r="C72" s="214"/>
      <c r="D72" s="214"/>
      <c r="E72" s="325"/>
      <c r="F72" s="214"/>
      <c r="G72" s="215"/>
      <c r="H72" s="22"/>
      <c r="I72" s="30"/>
      <c r="J72" s="26"/>
      <c r="M72" s="34"/>
      <c r="N72" s="34"/>
      <c r="O72" s="34"/>
      <c r="Q72" s="216"/>
    </row>
    <row r="73" spans="1:17" s="9" customFormat="1" ht="15.75" customHeight="1">
      <c r="A73" s="10"/>
      <c r="B73" s="212" t="s">
        <v>23</v>
      </c>
      <c r="C73" s="290">
        <v>1</v>
      </c>
      <c r="D73" s="202"/>
      <c r="E73" s="324"/>
      <c r="F73" s="213"/>
      <c r="G73" s="291"/>
      <c r="H73" s="213"/>
      <c r="I73" s="30"/>
      <c r="J73" s="26"/>
      <c r="M73" s="34"/>
      <c r="N73" s="34"/>
      <c r="O73" s="34"/>
      <c r="Q73" s="205"/>
    </row>
    <row r="74" spans="1:17" s="9" customFormat="1" ht="15.75" customHeight="1">
      <c r="A74" s="10"/>
      <c r="B74" s="212"/>
      <c r="C74" s="202"/>
      <c r="D74" s="202"/>
      <c r="E74" s="323"/>
      <c r="F74" s="202"/>
      <c r="G74" s="204"/>
      <c r="I74" s="30"/>
      <c r="J74" s="26"/>
      <c r="M74" s="34"/>
      <c r="N74" s="34"/>
      <c r="O74" s="34"/>
      <c r="Q74" s="205"/>
    </row>
    <row r="75" spans="1:17" s="9" customFormat="1" ht="31.5">
      <c r="A75" s="14"/>
      <c r="B75" s="227" t="s">
        <v>43</v>
      </c>
      <c r="C75" s="190"/>
      <c r="D75" s="190"/>
      <c r="E75" s="326"/>
      <c r="F75" s="190"/>
      <c r="G75" s="280"/>
      <c r="H75" s="190"/>
      <c r="I75" s="144"/>
      <c r="J75" s="26"/>
      <c r="M75" s="34"/>
      <c r="N75" s="34"/>
      <c r="O75" s="34"/>
      <c r="Q75" s="193"/>
    </row>
    <row r="76" spans="1:17" s="9" customFormat="1" ht="15.75">
      <c r="A76" s="14"/>
      <c r="B76" s="227"/>
      <c r="E76" s="320"/>
      <c r="H76" s="190"/>
      <c r="I76" s="30"/>
      <c r="J76" s="26"/>
      <c r="M76" s="34"/>
      <c r="N76" s="34"/>
      <c r="O76" s="34"/>
      <c r="Q76" s="193"/>
    </row>
    <row r="77" spans="1:17" s="9" customFormat="1" ht="15.75">
      <c r="A77" s="14" t="s">
        <v>32</v>
      </c>
      <c r="B77" s="11" t="s">
        <v>17</v>
      </c>
      <c r="C77" s="55"/>
      <c r="E77" s="312"/>
      <c r="G77" s="122"/>
      <c r="I77" s="30"/>
      <c r="J77" s="26"/>
      <c r="M77" s="34"/>
      <c r="N77" s="34"/>
      <c r="O77" s="34"/>
      <c r="Q77" s="114"/>
    </row>
    <row r="78" spans="1:17" s="9" customFormat="1" ht="15.75">
      <c r="A78" s="14"/>
      <c r="B78" s="11"/>
      <c r="C78" s="276" t="s">
        <v>176</v>
      </c>
      <c r="D78" s="274"/>
      <c r="E78" s="310" t="s">
        <v>177</v>
      </c>
      <c r="F78" s="272"/>
      <c r="G78" s="277" t="s">
        <v>170</v>
      </c>
      <c r="I78" s="30"/>
      <c r="J78" s="26"/>
      <c r="M78" s="34"/>
      <c r="N78" s="34"/>
      <c r="O78" s="34"/>
      <c r="Q78" s="114"/>
    </row>
    <row r="79" spans="1:17" s="231" customFormat="1" ht="25.5">
      <c r="A79" s="15" t="s">
        <v>33</v>
      </c>
      <c r="B79" s="212" t="s">
        <v>157</v>
      </c>
      <c r="C79" s="202"/>
      <c r="D79" s="202"/>
      <c r="E79" s="323"/>
      <c r="F79" s="202"/>
      <c r="G79" s="204"/>
      <c r="H79" s="228"/>
      <c r="I79" s="229"/>
      <c r="J79" s="230"/>
      <c r="M79" s="232"/>
      <c r="N79" s="232"/>
      <c r="O79" s="232"/>
      <c r="Q79" s="205"/>
    </row>
    <row r="80" spans="1:17" ht="15.75">
      <c r="A80" s="21"/>
      <c r="B80" s="212"/>
      <c r="C80" s="214"/>
      <c r="D80" s="214"/>
      <c r="E80" s="325"/>
      <c r="F80" s="214"/>
      <c r="G80" s="215"/>
      <c r="H80" s="231"/>
      <c r="Q80" s="216"/>
    </row>
    <row r="81" spans="2:8" ht="15.75">
      <c r="B81" s="212" t="s">
        <v>20</v>
      </c>
      <c r="C81" s="290">
        <v>9.7</v>
      </c>
      <c r="E81" s="322"/>
      <c r="F81" s="213"/>
      <c r="G81" s="291"/>
      <c r="H81" s="213"/>
    </row>
    <row r="82" spans="2:8" ht="15.75">
      <c r="B82" s="212"/>
      <c r="E82" s="323"/>
      <c r="H82" s="228"/>
    </row>
    <row r="83" spans="1:8" ht="51">
      <c r="A83" s="178" t="s">
        <v>34</v>
      </c>
      <c r="B83" s="212" t="s">
        <v>158</v>
      </c>
      <c r="E83" s="323"/>
      <c r="H83" s="228"/>
    </row>
    <row r="84" spans="2:8" ht="15.75">
      <c r="B84" s="212"/>
      <c r="E84" s="323"/>
      <c r="H84" s="228"/>
    </row>
    <row r="85" spans="2:8" ht="15.75">
      <c r="B85" s="212" t="s">
        <v>25</v>
      </c>
      <c r="C85" s="290">
        <f>0.36/0.09</f>
        <v>4</v>
      </c>
      <c r="E85" s="324"/>
      <c r="F85" s="213"/>
      <c r="G85" s="291"/>
      <c r="H85" s="213"/>
    </row>
    <row r="86" spans="2:8" ht="15.75">
      <c r="B86" s="212"/>
      <c r="E86" s="323"/>
      <c r="H86" s="228"/>
    </row>
    <row r="87" spans="1:8" ht="25.5">
      <c r="A87" s="178" t="s">
        <v>36</v>
      </c>
      <c r="B87" s="212" t="s">
        <v>160</v>
      </c>
      <c r="E87" s="323"/>
      <c r="H87" s="228"/>
    </row>
    <row r="88" spans="2:8" ht="15.75">
      <c r="B88" s="212"/>
      <c r="E88" s="323"/>
      <c r="H88" s="228"/>
    </row>
    <row r="89" spans="2:8" ht="25.5">
      <c r="B89" s="212" t="s">
        <v>147</v>
      </c>
      <c r="E89" s="323"/>
      <c r="H89" s="228"/>
    </row>
    <row r="90" spans="2:8" ht="15.75">
      <c r="B90" s="212" t="s">
        <v>20</v>
      </c>
      <c r="C90" s="290">
        <f>57.32*0.8</f>
        <v>45.856</v>
      </c>
      <c r="E90" s="322"/>
      <c r="F90" s="213"/>
      <c r="G90" s="291"/>
      <c r="H90" s="213"/>
    </row>
    <row r="91" spans="2:10" ht="15.75">
      <c r="B91" s="212"/>
      <c r="E91" s="323"/>
      <c r="H91" s="202"/>
      <c r="J91" s="184"/>
    </row>
    <row r="92" spans="2:8" ht="15.75">
      <c r="B92" s="212" t="s">
        <v>148</v>
      </c>
      <c r="E92" s="323"/>
      <c r="H92" s="228"/>
    </row>
    <row r="93" spans="2:8" ht="15.75">
      <c r="B93" s="212" t="s">
        <v>20</v>
      </c>
      <c r="C93" s="290">
        <f>57.32*0.2</f>
        <v>11.464</v>
      </c>
      <c r="E93" s="324"/>
      <c r="F93" s="213"/>
      <c r="G93" s="291"/>
      <c r="H93" s="213"/>
    </row>
    <row r="94" spans="2:8" ht="15.75">
      <c r="B94" s="212"/>
      <c r="E94" s="323"/>
      <c r="H94" s="228"/>
    </row>
    <row r="95" spans="1:8" ht="38.25">
      <c r="A95" s="178" t="s">
        <v>37</v>
      </c>
      <c r="B95" s="212" t="s">
        <v>161</v>
      </c>
      <c r="E95" s="323"/>
      <c r="H95" s="228"/>
    </row>
    <row r="96" spans="2:11" ht="15.75">
      <c r="B96" s="212"/>
      <c r="E96" s="323"/>
      <c r="H96" s="228"/>
      <c r="K96" s="194"/>
    </row>
    <row r="97" spans="2:8" ht="25.5">
      <c r="B97" s="212" t="s">
        <v>147</v>
      </c>
      <c r="E97" s="323"/>
      <c r="H97" s="228"/>
    </row>
    <row r="98" spans="2:8" ht="15.75">
      <c r="B98" s="212" t="s">
        <v>20</v>
      </c>
      <c r="C98" s="290">
        <f>0.43*0.8</f>
        <v>0.34400000000000003</v>
      </c>
      <c r="E98" s="322"/>
      <c r="F98" s="213"/>
      <c r="G98" s="291"/>
      <c r="H98" s="213"/>
    </row>
    <row r="99" spans="2:10" ht="15.75">
      <c r="B99" s="212"/>
      <c r="C99" s="218"/>
      <c r="E99" s="323"/>
      <c r="H99" s="202"/>
      <c r="J99" s="184"/>
    </row>
    <row r="100" spans="2:8" ht="15.75">
      <c r="B100" s="212" t="s">
        <v>148</v>
      </c>
      <c r="E100" s="323"/>
      <c r="H100" s="228"/>
    </row>
    <row r="101" spans="2:8" ht="15.75">
      <c r="B101" s="212" t="s">
        <v>20</v>
      </c>
      <c r="C101" s="290">
        <f>0.43*0.2</f>
        <v>0.08600000000000001</v>
      </c>
      <c r="E101" s="322"/>
      <c r="F101" s="213"/>
      <c r="G101" s="291"/>
      <c r="H101" s="213"/>
    </row>
    <row r="102" spans="1:17" s="236" customFormat="1" ht="15.75">
      <c r="A102" s="237"/>
      <c r="B102" s="238"/>
      <c r="C102" s="233"/>
      <c r="D102" s="233"/>
      <c r="E102" s="323"/>
      <c r="F102" s="233"/>
      <c r="G102" s="204"/>
      <c r="H102" s="234"/>
      <c r="Q102" s="235"/>
    </row>
    <row r="103" spans="1:17" s="231" customFormat="1" ht="38.25">
      <c r="A103" s="178" t="s">
        <v>45</v>
      </c>
      <c r="B103" s="212" t="s">
        <v>38</v>
      </c>
      <c r="C103" s="202"/>
      <c r="D103" s="202"/>
      <c r="E103" s="323"/>
      <c r="F103" s="202"/>
      <c r="G103" s="204"/>
      <c r="H103" s="228"/>
      <c r="I103" s="229"/>
      <c r="J103" s="230"/>
      <c r="M103" s="232"/>
      <c r="N103" s="232"/>
      <c r="O103" s="232"/>
      <c r="Q103" s="205"/>
    </row>
    <row r="104" spans="2:17" ht="15.75">
      <c r="B104" s="212"/>
      <c r="C104" s="214"/>
      <c r="D104" s="214"/>
      <c r="E104" s="323"/>
      <c r="F104" s="214"/>
      <c r="G104" s="215"/>
      <c r="H104" s="231"/>
      <c r="Q104" s="216"/>
    </row>
    <row r="105" spans="2:8" ht="15.75">
      <c r="B105" s="212" t="s">
        <v>25</v>
      </c>
      <c r="C105" s="290">
        <f>C46*0.6</f>
        <v>26.4</v>
      </c>
      <c r="E105" s="324"/>
      <c r="G105" s="291"/>
      <c r="H105" s="202"/>
    </row>
    <row r="106" spans="2:8" ht="15.75">
      <c r="B106" s="212"/>
      <c r="E106" s="323"/>
      <c r="H106" s="228"/>
    </row>
    <row r="107" spans="1:17" s="231" customFormat="1" ht="119.25" customHeight="1">
      <c r="A107" s="178" t="s">
        <v>46</v>
      </c>
      <c r="B107" s="61" t="s">
        <v>162</v>
      </c>
      <c r="C107" s="202"/>
      <c r="D107" s="202"/>
      <c r="E107" s="323"/>
      <c r="F107" s="202"/>
      <c r="G107" s="204"/>
      <c r="H107" s="228"/>
      <c r="I107" s="229"/>
      <c r="J107" s="230"/>
      <c r="M107" s="232"/>
      <c r="N107" s="232"/>
      <c r="O107" s="232"/>
      <c r="Q107" s="205"/>
    </row>
    <row r="108" spans="1:17" ht="15.75">
      <c r="A108" s="239"/>
      <c r="B108" s="212"/>
      <c r="C108" s="214"/>
      <c r="D108" s="214"/>
      <c r="E108" s="323"/>
      <c r="F108" s="214"/>
      <c r="G108" s="215"/>
      <c r="H108" s="231"/>
      <c r="Q108" s="216"/>
    </row>
    <row r="109" spans="2:8" ht="15.75">
      <c r="B109" s="212" t="s">
        <v>20</v>
      </c>
      <c r="C109" s="290">
        <v>3.4</v>
      </c>
      <c r="E109" s="324"/>
      <c r="G109" s="291"/>
      <c r="H109" s="202"/>
    </row>
    <row r="110" spans="2:8" ht="15.75">
      <c r="B110" s="212"/>
      <c r="C110" s="276" t="s">
        <v>176</v>
      </c>
      <c r="D110" s="274"/>
      <c r="E110" s="310" t="s">
        <v>177</v>
      </c>
      <c r="F110" s="272"/>
      <c r="G110" s="277" t="s">
        <v>170</v>
      </c>
      <c r="H110" s="228"/>
    </row>
    <row r="111" spans="1:17" s="231" customFormat="1" ht="117" customHeight="1">
      <c r="A111" s="178" t="s">
        <v>47</v>
      </c>
      <c r="B111" s="212" t="s">
        <v>163</v>
      </c>
      <c r="C111" s="202"/>
      <c r="D111" s="202"/>
      <c r="E111" s="323"/>
      <c r="F111" s="202"/>
      <c r="G111" s="204"/>
      <c r="H111" s="228"/>
      <c r="I111" s="229"/>
      <c r="J111" s="230"/>
      <c r="M111" s="232"/>
      <c r="N111" s="232"/>
      <c r="O111" s="232"/>
      <c r="Q111" s="205"/>
    </row>
    <row r="112" spans="1:17" ht="15.75">
      <c r="A112" s="239"/>
      <c r="B112" s="212"/>
      <c r="C112" s="214"/>
      <c r="D112" s="214"/>
      <c r="E112" s="323"/>
      <c r="F112" s="214"/>
      <c r="G112" s="215"/>
      <c r="H112" s="231"/>
      <c r="Q112" s="216"/>
    </row>
    <row r="113" spans="2:8" ht="15.75">
      <c r="B113" s="212" t="s">
        <v>20</v>
      </c>
      <c r="C113" s="290">
        <v>13</v>
      </c>
      <c r="E113" s="324"/>
      <c r="G113" s="291"/>
      <c r="H113" s="202"/>
    </row>
    <row r="114" spans="2:8" ht="15.75">
      <c r="B114" s="212"/>
      <c r="E114" s="323"/>
      <c r="H114" s="228"/>
    </row>
    <row r="115" spans="1:17" ht="96" customHeight="1">
      <c r="A115" s="240" t="s">
        <v>48</v>
      </c>
      <c r="B115" s="219" t="s">
        <v>164</v>
      </c>
      <c r="C115" s="220"/>
      <c r="D115" s="220"/>
      <c r="E115" s="323"/>
      <c r="H115" s="228"/>
      <c r="Q115" s="223"/>
    </row>
    <row r="116" spans="1:17" ht="15.75">
      <c r="A116" s="241"/>
      <c r="B116" s="219"/>
      <c r="C116" s="220"/>
      <c r="D116" s="220"/>
      <c r="E116" s="323"/>
      <c r="H116" s="228"/>
      <c r="Q116" s="223"/>
    </row>
    <row r="117" spans="1:17" ht="15.75">
      <c r="A117" s="240"/>
      <c r="B117" s="219" t="s">
        <v>20</v>
      </c>
      <c r="C117" s="292">
        <f>40.5*1</f>
        <v>40.5</v>
      </c>
      <c r="D117" s="220"/>
      <c r="E117" s="324"/>
      <c r="G117" s="291"/>
      <c r="H117" s="202"/>
      <c r="Q117" s="223"/>
    </row>
    <row r="118" spans="1:17" ht="15.75">
      <c r="A118" s="240"/>
      <c r="B118" s="219"/>
      <c r="C118" s="220"/>
      <c r="D118" s="220"/>
      <c r="E118" s="323"/>
      <c r="H118" s="228"/>
      <c r="I118" s="183"/>
      <c r="J118" s="183"/>
      <c r="M118" s="183"/>
      <c r="N118" s="183"/>
      <c r="O118" s="183"/>
      <c r="Q118" s="223"/>
    </row>
    <row r="119" spans="1:8" ht="63.75">
      <c r="A119" s="178" t="s">
        <v>50</v>
      </c>
      <c r="B119" s="212" t="s">
        <v>166</v>
      </c>
      <c r="E119" s="323"/>
      <c r="H119" s="228"/>
    </row>
    <row r="120" spans="1:8" ht="15.75">
      <c r="A120" s="239"/>
      <c r="B120" s="212"/>
      <c r="E120" s="323"/>
      <c r="H120" s="228"/>
    </row>
    <row r="121" spans="2:8" ht="15.75">
      <c r="B121" s="212" t="s">
        <v>20</v>
      </c>
      <c r="C121" s="290">
        <v>34.3</v>
      </c>
      <c r="E121" s="324"/>
      <c r="G121" s="291"/>
      <c r="H121" s="202"/>
    </row>
    <row r="122" spans="2:8" ht="15.75">
      <c r="B122" s="212"/>
      <c r="C122" s="276" t="s">
        <v>176</v>
      </c>
      <c r="D122" s="274"/>
      <c r="E122" s="310" t="s">
        <v>177</v>
      </c>
      <c r="F122" s="272"/>
      <c r="G122" s="277" t="s">
        <v>170</v>
      </c>
      <c r="H122" s="228"/>
    </row>
    <row r="123" spans="1:8" ht="331.5" customHeight="1">
      <c r="A123" s="178" t="s">
        <v>51</v>
      </c>
      <c r="B123" s="19" t="s">
        <v>95</v>
      </c>
      <c r="E123" s="323"/>
      <c r="H123" s="228"/>
    </row>
    <row r="124" spans="1:8" ht="15.75">
      <c r="A124" s="239"/>
      <c r="B124" s="242"/>
      <c r="E124" s="323"/>
      <c r="H124" s="228"/>
    </row>
    <row r="125" spans="2:8" ht="15.75">
      <c r="B125" s="212" t="s">
        <v>25</v>
      </c>
      <c r="C125" s="202">
        <f>C85</f>
        <v>4</v>
      </c>
      <c r="E125" s="322"/>
      <c r="G125" s="291"/>
      <c r="H125" s="202"/>
    </row>
    <row r="126" spans="2:8" ht="15.75">
      <c r="B126" s="212"/>
      <c r="E126" s="323"/>
      <c r="H126" s="228"/>
    </row>
    <row r="127" spans="1:8" ht="54" customHeight="1">
      <c r="A127" s="178" t="s">
        <v>63</v>
      </c>
      <c r="B127" s="242" t="s">
        <v>255</v>
      </c>
      <c r="E127" s="323"/>
      <c r="H127" s="228"/>
    </row>
    <row r="128" spans="1:8" ht="15.75">
      <c r="A128" s="239"/>
      <c r="B128" s="242"/>
      <c r="E128" s="323"/>
      <c r="H128" s="228"/>
    </row>
    <row r="129" spans="2:8" ht="15.75">
      <c r="B129" s="212" t="s">
        <v>25</v>
      </c>
      <c r="C129" s="202">
        <v>168</v>
      </c>
      <c r="E129" s="324"/>
      <c r="G129" s="291"/>
      <c r="H129" s="202"/>
    </row>
    <row r="130" spans="2:8" ht="15.75">
      <c r="B130" s="212"/>
      <c r="E130" s="323"/>
      <c r="H130" s="228"/>
    </row>
    <row r="131" spans="1:8" ht="51">
      <c r="A131" s="178" t="s">
        <v>57</v>
      </c>
      <c r="B131" s="212" t="s">
        <v>167</v>
      </c>
      <c r="E131" s="323"/>
      <c r="H131" s="228"/>
    </row>
    <row r="132" spans="2:8" ht="15.75">
      <c r="B132" s="212"/>
      <c r="E132" s="323"/>
      <c r="H132" s="228"/>
    </row>
    <row r="133" spans="2:8" ht="15.75">
      <c r="B133" s="212" t="s">
        <v>20</v>
      </c>
      <c r="C133" s="290">
        <f>(57.75)*1.3</f>
        <v>75.075</v>
      </c>
      <c r="E133" s="324"/>
      <c r="G133" s="291"/>
      <c r="H133" s="202"/>
    </row>
    <row r="134" spans="2:8" ht="15.75">
      <c r="B134" s="212"/>
      <c r="E134" s="323"/>
      <c r="H134" s="228"/>
    </row>
    <row r="135" spans="1:8" ht="25.5">
      <c r="A135" s="178" t="s">
        <v>64</v>
      </c>
      <c r="B135" s="212" t="s">
        <v>169</v>
      </c>
      <c r="E135" s="323"/>
      <c r="H135" s="228"/>
    </row>
    <row r="136" spans="2:8" ht="15.75">
      <c r="B136" s="212"/>
      <c r="E136" s="323"/>
      <c r="H136" s="228"/>
    </row>
    <row r="137" spans="2:8" ht="15.75">
      <c r="B137" s="212" t="s">
        <v>41</v>
      </c>
      <c r="C137" s="290">
        <v>1</v>
      </c>
      <c r="E137" s="324"/>
      <c r="G137" s="291"/>
      <c r="H137" s="202"/>
    </row>
    <row r="138" spans="2:8" ht="15.75">
      <c r="B138" s="212"/>
      <c r="C138" s="276" t="s">
        <v>176</v>
      </c>
      <c r="D138" s="274"/>
      <c r="E138" s="277" t="s">
        <v>177</v>
      </c>
      <c r="F138" s="272"/>
      <c r="G138" s="277" t="s">
        <v>170</v>
      </c>
      <c r="H138" s="228"/>
    </row>
    <row r="139" spans="1:17" s="231" customFormat="1" ht="63.75">
      <c r="A139" s="178" t="s">
        <v>65</v>
      </c>
      <c r="B139" s="212" t="s">
        <v>7</v>
      </c>
      <c r="C139" s="202"/>
      <c r="D139" s="202"/>
      <c r="E139" s="203"/>
      <c r="F139" s="202"/>
      <c r="G139" s="204"/>
      <c r="H139" s="228"/>
      <c r="I139" s="229"/>
      <c r="J139" s="230"/>
      <c r="M139" s="232"/>
      <c r="N139" s="232"/>
      <c r="O139" s="232"/>
      <c r="Q139" s="205"/>
    </row>
    <row r="140" spans="2:17" ht="15.75">
      <c r="B140" s="212"/>
      <c r="C140" s="214"/>
      <c r="D140" s="214"/>
      <c r="E140" s="217"/>
      <c r="F140" s="214"/>
      <c r="G140" s="215"/>
      <c r="H140" s="231"/>
      <c r="Q140" s="216"/>
    </row>
    <row r="141" spans="2:8" ht="15.75">
      <c r="B141" s="212" t="s">
        <v>39</v>
      </c>
      <c r="G141" s="291"/>
      <c r="H141" s="202"/>
    </row>
    <row r="142" spans="2:8" ht="15.75">
      <c r="B142" s="212"/>
      <c r="H142" s="228"/>
    </row>
    <row r="143" spans="1:17" s="9" customFormat="1" ht="15.75">
      <c r="A143" s="178"/>
      <c r="B143" s="227" t="s">
        <v>21</v>
      </c>
      <c r="C143" s="208"/>
      <c r="D143" s="208"/>
      <c r="E143" s="209"/>
      <c r="F143" s="208"/>
      <c r="G143" s="280"/>
      <c r="H143" s="190"/>
      <c r="I143" s="30"/>
      <c r="J143" s="26"/>
      <c r="M143" s="34"/>
      <c r="N143" s="34"/>
      <c r="O143" s="34"/>
      <c r="Q143" s="211"/>
    </row>
    <row r="144" spans="2:8" ht="15.75">
      <c r="B144" s="212"/>
      <c r="C144" s="226"/>
      <c r="H144" s="202"/>
    </row>
    <row r="145" spans="2:8" ht="15.75">
      <c r="B145" s="212"/>
      <c r="C145" s="220"/>
      <c r="H145" s="202"/>
    </row>
    <row r="146" spans="2:8" ht="15.75">
      <c r="B146" s="212"/>
      <c r="C146" s="220"/>
      <c r="H146" s="202"/>
    </row>
    <row r="147" spans="2:13" ht="94.5" customHeight="1">
      <c r="B147" s="244"/>
      <c r="C147" s="220"/>
      <c r="H147" s="228"/>
      <c r="K147" s="12"/>
      <c r="M147" s="244"/>
    </row>
    <row r="148" spans="2:12" ht="15.75">
      <c r="B148" s="212"/>
      <c r="C148" s="220"/>
      <c r="H148" s="228"/>
      <c r="K148" s="194"/>
      <c r="L148" s="194"/>
    </row>
    <row r="149" spans="2:8" ht="15.75">
      <c r="B149" s="212"/>
      <c r="C149" s="226"/>
      <c r="H149" s="202"/>
    </row>
    <row r="150" spans="2:8" ht="15.75">
      <c r="B150" s="212"/>
      <c r="C150" s="226"/>
      <c r="H150" s="202"/>
    </row>
    <row r="151" spans="2:13" ht="111" customHeight="1">
      <c r="B151" s="244"/>
      <c r="C151" s="220"/>
      <c r="H151" s="228"/>
      <c r="K151" s="12"/>
      <c r="M151" s="244"/>
    </row>
    <row r="152" spans="2:8" ht="15.75">
      <c r="B152" s="212"/>
      <c r="C152" s="220"/>
      <c r="H152" s="228"/>
    </row>
    <row r="153" spans="2:8" ht="15.75">
      <c r="B153" s="212"/>
      <c r="C153" s="226"/>
      <c r="E153" s="205"/>
      <c r="H153" s="202"/>
    </row>
    <row r="154" spans="2:8" ht="15.75">
      <c r="B154" s="212"/>
      <c r="C154" s="218"/>
      <c r="H154" s="202"/>
    </row>
    <row r="155" spans="2:11" ht="15.75">
      <c r="B155" s="244"/>
      <c r="H155" s="228"/>
      <c r="K155" s="12"/>
    </row>
    <row r="156" spans="2:8" ht="15.75">
      <c r="B156" s="212"/>
      <c r="H156" s="228"/>
    </row>
    <row r="157" spans="2:8" ht="15.75">
      <c r="B157" s="212"/>
      <c r="C157" s="218"/>
      <c r="E157" s="205"/>
      <c r="H157" s="202"/>
    </row>
    <row r="158" spans="2:8" ht="15.75">
      <c r="B158" s="212"/>
      <c r="C158" s="218"/>
      <c r="H158" s="202"/>
    </row>
    <row r="159" spans="2:13" ht="15.75">
      <c r="B159" s="244"/>
      <c r="H159" s="228"/>
      <c r="K159" s="12"/>
      <c r="M159" s="244"/>
    </row>
    <row r="160" spans="2:8" ht="15.75">
      <c r="B160" s="212"/>
      <c r="H160" s="228"/>
    </row>
    <row r="161" spans="2:8" ht="15.75">
      <c r="B161" s="212"/>
      <c r="C161" s="218"/>
      <c r="E161" s="205"/>
      <c r="H161" s="202"/>
    </row>
    <row r="162" spans="1:17" ht="15.75">
      <c r="A162" s="14"/>
      <c r="B162" s="11"/>
      <c r="C162" s="55"/>
      <c r="D162" s="9"/>
      <c r="F162" s="9"/>
      <c r="G162" s="122"/>
      <c r="H162" s="9"/>
      <c r="Q162" s="114"/>
    </row>
    <row r="163" spans="2:11" ht="15.75">
      <c r="B163" s="244"/>
      <c r="H163" s="228"/>
      <c r="K163" s="12"/>
    </row>
    <row r="164" spans="2:8" ht="15.75">
      <c r="B164" s="212"/>
      <c r="H164" s="228"/>
    </row>
    <row r="165" spans="2:8" ht="15.75">
      <c r="B165" s="212"/>
      <c r="C165" s="218"/>
      <c r="E165" s="205"/>
      <c r="H165" s="202"/>
    </row>
    <row r="166" spans="2:8" ht="15.75">
      <c r="B166" s="212"/>
      <c r="C166" s="218"/>
      <c r="H166" s="202"/>
    </row>
    <row r="167" spans="2:11" ht="15.75">
      <c r="B167" s="244"/>
      <c r="H167" s="228"/>
      <c r="K167" s="12"/>
    </row>
    <row r="168" spans="2:8" ht="15.75">
      <c r="B168" s="212"/>
      <c r="H168" s="228"/>
    </row>
    <row r="169" spans="2:8" ht="15.75">
      <c r="B169" s="212"/>
      <c r="C169" s="218"/>
      <c r="H169" s="202"/>
    </row>
    <row r="170" spans="2:17" ht="15.75">
      <c r="B170" s="212"/>
      <c r="C170" s="218"/>
      <c r="H170" s="202"/>
      <c r="Q170" s="243"/>
    </row>
    <row r="171" spans="2:8" ht="15.75">
      <c r="B171" s="244"/>
      <c r="H171" s="228"/>
    </row>
    <row r="172" spans="2:8" ht="15.75">
      <c r="B172" s="212"/>
      <c r="H172" s="228"/>
    </row>
    <row r="173" spans="2:8" ht="15.75">
      <c r="B173" s="212"/>
      <c r="C173" s="218"/>
      <c r="E173" s="205"/>
      <c r="H173" s="202"/>
    </row>
    <row r="174" spans="2:17" ht="15.75">
      <c r="B174" s="212"/>
      <c r="C174" s="218"/>
      <c r="H174" s="202"/>
      <c r="Q174" s="243"/>
    </row>
    <row r="175" spans="2:8" ht="15.75">
      <c r="B175" s="244"/>
      <c r="H175" s="228"/>
    </row>
    <row r="176" spans="2:8" ht="15.75">
      <c r="B176" s="212"/>
      <c r="H176" s="228"/>
    </row>
    <row r="177" spans="2:8" ht="15.75">
      <c r="B177" s="212"/>
      <c r="C177" s="218"/>
      <c r="H177" s="202"/>
    </row>
    <row r="178" spans="2:8" ht="15.75">
      <c r="B178" s="212"/>
      <c r="C178" s="218"/>
      <c r="H178" s="202"/>
    </row>
    <row r="179" spans="2:11" ht="15.75">
      <c r="B179" s="244"/>
      <c r="H179" s="228"/>
      <c r="K179" s="212"/>
    </row>
    <row r="180" spans="2:8" ht="15.75">
      <c r="B180" s="212"/>
      <c r="H180" s="228"/>
    </row>
    <row r="181" spans="2:8" ht="15.75">
      <c r="B181" s="212"/>
      <c r="C181" s="218"/>
      <c r="E181" s="205"/>
      <c r="H181" s="202"/>
    </row>
    <row r="182" spans="2:8" ht="15.75">
      <c r="B182" s="212"/>
      <c r="C182" s="218"/>
      <c r="H182" s="202"/>
    </row>
    <row r="183" spans="2:8" ht="15.75">
      <c r="B183" s="244"/>
      <c r="H183" s="228"/>
    </row>
    <row r="184" spans="2:11" ht="15.75">
      <c r="B184" s="212"/>
      <c r="H184" s="228"/>
      <c r="K184" s="245"/>
    </row>
    <row r="185" spans="1:17" s="184" customFormat="1" ht="15.75">
      <c r="A185" s="178"/>
      <c r="B185" s="212"/>
      <c r="C185" s="218"/>
      <c r="D185" s="202"/>
      <c r="E185" s="205"/>
      <c r="F185" s="202"/>
      <c r="G185" s="204"/>
      <c r="H185" s="202"/>
      <c r="J185" s="185"/>
      <c r="K185" s="183"/>
      <c r="L185" s="183"/>
      <c r="M185" s="186"/>
      <c r="N185" s="186"/>
      <c r="O185" s="186"/>
      <c r="P185" s="183"/>
      <c r="Q185" s="205"/>
    </row>
    <row r="186" spans="1:17" s="184" customFormat="1" ht="15.75">
      <c r="A186" s="178"/>
      <c r="B186" s="212"/>
      <c r="C186" s="202"/>
      <c r="D186" s="202"/>
      <c r="E186" s="246"/>
      <c r="F186" s="202"/>
      <c r="G186" s="204"/>
      <c r="H186" s="202"/>
      <c r="J186" s="185"/>
      <c r="K186" s="183"/>
      <c r="L186" s="183"/>
      <c r="M186" s="186"/>
      <c r="N186" s="186"/>
      <c r="O186" s="186"/>
      <c r="P186" s="183"/>
      <c r="Q186" s="205"/>
    </row>
    <row r="187" spans="1:17" s="184" customFormat="1" ht="80.25" customHeight="1">
      <c r="A187" s="178"/>
      <c r="B187" s="244"/>
      <c r="C187" s="202"/>
      <c r="D187" s="202"/>
      <c r="E187" s="246"/>
      <c r="F187" s="202"/>
      <c r="G187" s="204"/>
      <c r="H187" s="228"/>
      <c r="J187" s="185"/>
      <c r="K187" s="183"/>
      <c r="L187" s="183"/>
      <c r="M187" s="186"/>
      <c r="N187" s="186"/>
      <c r="O187" s="186"/>
      <c r="P187" s="183"/>
      <c r="Q187" s="205"/>
    </row>
    <row r="188" spans="1:17" s="184" customFormat="1" ht="15.75">
      <c r="A188" s="178"/>
      <c r="B188" s="212"/>
      <c r="C188" s="202"/>
      <c r="D188" s="202"/>
      <c r="E188" s="246"/>
      <c r="F188" s="202"/>
      <c r="G188" s="204"/>
      <c r="H188" s="228"/>
      <c r="J188" s="185"/>
      <c r="K188" s="183"/>
      <c r="L188" s="183"/>
      <c r="M188" s="186"/>
      <c r="N188" s="186"/>
      <c r="O188" s="186"/>
      <c r="P188" s="183"/>
      <c r="Q188" s="205"/>
    </row>
    <row r="189" spans="1:17" s="184" customFormat="1" ht="15.75">
      <c r="A189" s="178"/>
      <c r="B189" s="212"/>
      <c r="C189" s="218"/>
      <c r="D189" s="202"/>
      <c r="E189" s="205"/>
      <c r="F189" s="202"/>
      <c r="G189" s="204"/>
      <c r="H189" s="202"/>
      <c r="J189" s="185"/>
      <c r="K189" s="183"/>
      <c r="L189" s="183"/>
      <c r="M189" s="186"/>
      <c r="N189" s="186"/>
      <c r="O189" s="186"/>
      <c r="P189" s="183"/>
      <c r="Q189" s="205"/>
    </row>
    <row r="190" spans="1:17" s="184" customFormat="1" ht="15.75">
      <c r="A190" s="178"/>
      <c r="B190" s="212"/>
      <c r="C190" s="218"/>
      <c r="D190" s="202"/>
      <c r="E190" s="246"/>
      <c r="F190" s="202"/>
      <c r="G190" s="204"/>
      <c r="H190" s="202"/>
      <c r="J190" s="185"/>
      <c r="K190" s="183"/>
      <c r="L190" s="183"/>
      <c r="M190" s="186"/>
      <c r="N190" s="186"/>
      <c r="O190" s="186"/>
      <c r="P190" s="183"/>
      <c r="Q190" s="205"/>
    </row>
    <row r="191" spans="1:17" s="184" customFormat="1" ht="15.75">
      <c r="A191" s="178"/>
      <c r="B191" s="244"/>
      <c r="C191" s="202"/>
      <c r="D191" s="202"/>
      <c r="E191" s="246"/>
      <c r="F191" s="202"/>
      <c r="G191" s="204"/>
      <c r="H191" s="228"/>
      <c r="J191" s="185"/>
      <c r="K191" s="183"/>
      <c r="L191" s="183"/>
      <c r="M191" s="186"/>
      <c r="N191" s="186"/>
      <c r="O191" s="186"/>
      <c r="P191" s="183"/>
      <c r="Q191" s="205"/>
    </row>
    <row r="192" spans="1:17" s="184" customFormat="1" ht="15.75">
      <c r="A192" s="178"/>
      <c r="B192" s="212"/>
      <c r="C192" s="202"/>
      <c r="D192" s="202"/>
      <c r="E192" s="246"/>
      <c r="F192" s="202"/>
      <c r="G192" s="204"/>
      <c r="H192" s="228"/>
      <c r="J192" s="185"/>
      <c r="K192" s="183"/>
      <c r="L192" s="183"/>
      <c r="M192" s="186"/>
      <c r="N192" s="186"/>
      <c r="O192" s="186"/>
      <c r="P192" s="183"/>
      <c r="Q192" s="205"/>
    </row>
    <row r="193" spans="1:17" s="184" customFormat="1" ht="15.75">
      <c r="A193" s="178"/>
      <c r="B193" s="212"/>
      <c r="C193" s="218"/>
      <c r="D193" s="202"/>
      <c r="E193" s="205"/>
      <c r="F193" s="202"/>
      <c r="G193" s="204"/>
      <c r="H193" s="202"/>
      <c r="J193" s="185"/>
      <c r="K193" s="183"/>
      <c r="L193" s="183"/>
      <c r="M193" s="186"/>
      <c r="N193" s="186"/>
      <c r="O193" s="186"/>
      <c r="P193" s="183"/>
      <c r="Q193" s="205"/>
    </row>
    <row r="194" spans="1:17" s="184" customFormat="1" ht="15.75">
      <c r="A194" s="178"/>
      <c r="B194" s="212"/>
      <c r="C194" s="218"/>
      <c r="D194" s="202"/>
      <c r="E194" s="203"/>
      <c r="F194" s="202"/>
      <c r="G194" s="204"/>
      <c r="H194" s="202"/>
      <c r="J194" s="185"/>
      <c r="K194" s="183"/>
      <c r="L194" s="183"/>
      <c r="M194" s="186"/>
      <c r="N194" s="186"/>
      <c r="O194" s="186"/>
      <c r="P194" s="183"/>
      <c r="Q194" s="205"/>
    </row>
    <row r="195" spans="1:17" s="184" customFormat="1" ht="15.75">
      <c r="A195" s="178"/>
      <c r="B195" s="244"/>
      <c r="C195" s="202"/>
      <c r="D195" s="202"/>
      <c r="E195" s="246"/>
      <c r="F195" s="202"/>
      <c r="G195" s="204"/>
      <c r="H195" s="228"/>
      <c r="J195" s="185"/>
      <c r="K195" s="183"/>
      <c r="L195" s="183"/>
      <c r="M195" s="186"/>
      <c r="N195" s="186"/>
      <c r="O195" s="186"/>
      <c r="P195" s="183"/>
      <c r="Q195" s="205"/>
    </row>
    <row r="196" spans="1:17" s="184" customFormat="1" ht="15.75">
      <c r="A196" s="178"/>
      <c r="B196" s="212"/>
      <c r="C196" s="202"/>
      <c r="D196" s="202"/>
      <c r="E196" s="246"/>
      <c r="F196" s="202"/>
      <c r="G196" s="204"/>
      <c r="H196" s="228"/>
      <c r="J196" s="185"/>
      <c r="K196" s="183"/>
      <c r="L196" s="183"/>
      <c r="M196" s="186"/>
      <c r="N196" s="186"/>
      <c r="O196" s="186"/>
      <c r="P196" s="183"/>
      <c r="Q196" s="205"/>
    </row>
    <row r="197" spans="1:17" s="184" customFormat="1" ht="15.75">
      <c r="A197" s="178"/>
      <c r="B197" s="212"/>
      <c r="C197" s="218"/>
      <c r="D197" s="202"/>
      <c r="E197" s="205"/>
      <c r="F197" s="202"/>
      <c r="G197" s="204"/>
      <c r="H197" s="202"/>
      <c r="J197" s="185"/>
      <c r="K197" s="183"/>
      <c r="L197" s="183"/>
      <c r="M197" s="186"/>
      <c r="N197" s="186"/>
      <c r="O197" s="186"/>
      <c r="P197" s="183"/>
      <c r="Q197" s="205"/>
    </row>
    <row r="198" spans="1:17" s="184" customFormat="1" ht="15.75">
      <c r="A198" s="178"/>
      <c r="B198" s="212"/>
      <c r="C198" s="202"/>
      <c r="D198" s="202"/>
      <c r="E198" s="246"/>
      <c r="F198" s="202"/>
      <c r="G198" s="204"/>
      <c r="H198" s="202"/>
      <c r="J198" s="185"/>
      <c r="K198" s="183"/>
      <c r="L198" s="183"/>
      <c r="M198" s="186"/>
      <c r="N198" s="186"/>
      <c r="O198" s="186"/>
      <c r="P198" s="183"/>
      <c r="Q198" s="205"/>
    </row>
    <row r="199" spans="1:17" s="184" customFormat="1" ht="15.75">
      <c r="A199" s="178"/>
      <c r="B199" s="244"/>
      <c r="C199" s="202"/>
      <c r="D199" s="202"/>
      <c r="E199" s="203"/>
      <c r="F199" s="202"/>
      <c r="G199" s="204"/>
      <c r="H199" s="228"/>
      <c r="J199" s="185"/>
      <c r="K199" s="183"/>
      <c r="L199" s="183"/>
      <c r="M199" s="186"/>
      <c r="N199" s="186"/>
      <c r="O199" s="186"/>
      <c r="P199" s="183"/>
      <c r="Q199" s="205"/>
    </row>
    <row r="200" spans="1:17" s="184" customFormat="1" ht="15.75">
      <c r="A200" s="178"/>
      <c r="B200" s="212"/>
      <c r="C200" s="202"/>
      <c r="D200" s="202"/>
      <c r="E200" s="203"/>
      <c r="F200" s="202"/>
      <c r="G200" s="204"/>
      <c r="H200" s="228"/>
      <c r="J200" s="185"/>
      <c r="K200" s="183"/>
      <c r="L200" s="183"/>
      <c r="M200" s="186"/>
      <c r="N200" s="186"/>
      <c r="O200" s="186"/>
      <c r="P200" s="183"/>
      <c r="Q200" s="205"/>
    </row>
    <row r="201" spans="1:17" s="184" customFormat="1" ht="15.75">
      <c r="A201" s="178"/>
      <c r="B201" s="212"/>
      <c r="C201" s="218"/>
      <c r="D201" s="202"/>
      <c r="E201" s="205"/>
      <c r="F201" s="202"/>
      <c r="G201" s="204"/>
      <c r="H201" s="202"/>
      <c r="J201" s="185"/>
      <c r="K201" s="183"/>
      <c r="L201" s="183"/>
      <c r="M201" s="186"/>
      <c r="N201" s="186"/>
      <c r="O201" s="186"/>
      <c r="P201" s="183"/>
      <c r="Q201" s="205"/>
    </row>
    <row r="202" spans="1:17" s="184" customFormat="1" ht="15.75">
      <c r="A202" s="178"/>
      <c r="B202" s="212"/>
      <c r="C202" s="202"/>
      <c r="D202" s="202"/>
      <c r="E202" s="246"/>
      <c r="F202" s="202"/>
      <c r="G202" s="204"/>
      <c r="H202" s="202"/>
      <c r="J202" s="185"/>
      <c r="K202" s="183"/>
      <c r="L202" s="183"/>
      <c r="M202" s="186"/>
      <c r="N202" s="186"/>
      <c r="O202" s="186"/>
      <c r="P202" s="183"/>
      <c r="Q202" s="205"/>
    </row>
    <row r="203" spans="1:17" s="184" customFormat="1" ht="80.25" customHeight="1">
      <c r="A203" s="178"/>
      <c r="B203" s="244"/>
      <c r="C203" s="202"/>
      <c r="D203" s="202"/>
      <c r="E203" s="246"/>
      <c r="F203" s="202"/>
      <c r="G203" s="204"/>
      <c r="H203" s="228"/>
      <c r="J203" s="185"/>
      <c r="K203" s="183"/>
      <c r="L203" s="183"/>
      <c r="M203" s="186"/>
      <c r="N203" s="186"/>
      <c r="O203" s="186"/>
      <c r="P203" s="183"/>
      <c r="Q203" s="205"/>
    </row>
    <row r="204" spans="1:17" s="184" customFormat="1" ht="15.75">
      <c r="A204" s="178"/>
      <c r="B204" s="212"/>
      <c r="C204" s="202"/>
      <c r="D204" s="202"/>
      <c r="E204" s="246"/>
      <c r="F204" s="202"/>
      <c r="G204" s="204"/>
      <c r="H204" s="228"/>
      <c r="J204" s="185"/>
      <c r="K204" s="183"/>
      <c r="L204" s="183"/>
      <c r="M204" s="186"/>
      <c r="N204" s="186"/>
      <c r="O204" s="186"/>
      <c r="P204" s="183"/>
      <c r="Q204" s="205"/>
    </row>
    <row r="205" spans="1:17" s="184" customFormat="1" ht="15.75">
      <c r="A205" s="178"/>
      <c r="B205" s="212"/>
      <c r="C205" s="218"/>
      <c r="D205" s="202"/>
      <c r="E205" s="205"/>
      <c r="F205" s="202"/>
      <c r="G205" s="204"/>
      <c r="H205" s="202"/>
      <c r="J205" s="185"/>
      <c r="K205" s="183"/>
      <c r="L205" s="183"/>
      <c r="M205" s="186"/>
      <c r="N205" s="186"/>
      <c r="O205" s="186"/>
      <c r="P205" s="183"/>
      <c r="Q205" s="205"/>
    </row>
    <row r="206" spans="1:17" s="184" customFormat="1" ht="15.75">
      <c r="A206" s="178"/>
      <c r="B206" s="212"/>
      <c r="C206" s="202"/>
      <c r="D206" s="202"/>
      <c r="E206" s="246"/>
      <c r="F206" s="202"/>
      <c r="G206" s="204"/>
      <c r="H206" s="202"/>
      <c r="J206" s="185"/>
      <c r="K206" s="183"/>
      <c r="L206" s="183"/>
      <c r="M206" s="186"/>
      <c r="N206" s="186"/>
      <c r="O206" s="186"/>
      <c r="P206" s="183"/>
      <c r="Q206" s="205"/>
    </row>
    <row r="207" spans="1:17" s="184" customFormat="1" ht="54.75" customHeight="1">
      <c r="A207" s="178"/>
      <c r="B207" s="244"/>
      <c r="C207" s="202"/>
      <c r="D207" s="202"/>
      <c r="E207" s="203"/>
      <c r="F207" s="202"/>
      <c r="G207" s="204"/>
      <c r="H207" s="228"/>
      <c r="J207" s="185"/>
      <c r="K207" s="183"/>
      <c r="L207" s="183"/>
      <c r="M207" s="186"/>
      <c r="N207" s="186"/>
      <c r="O207" s="186"/>
      <c r="P207" s="183"/>
      <c r="Q207" s="205"/>
    </row>
    <row r="208" spans="1:17" s="184" customFormat="1" ht="15.75">
      <c r="A208" s="178"/>
      <c r="B208" s="212"/>
      <c r="C208" s="202"/>
      <c r="D208" s="202"/>
      <c r="E208" s="203"/>
      <c r="F208" s="202"/>
      <c r="G208" s="204"/>
      <c r="H208" s="228"/>
      <c r="J208" s="185"/>
      <c r="K208" s="183"/>
      <c r="L208" s="183"/>
      <c r="M208" s="186"/>
      <c r="N208" s="186"/>
      <c r="O208" s="186"/>
      <c r="P208" s="183"/>
      <c r="Q208" s="205"/>
    </row>
    <row r="209" spans="1:17" s="184" customFormat="1" ht="15.75">
      <c r="A209" s="178"/>
      <c r="B209" s="212"/>
      <c r="C209" s="218"/>
      <c r="D209" s="202"/>
      <c r="E209" s="205"/>
      <c r="F209" s="202"/>
      <c r="G209" s="204"/>
      <c r="H209" s="202"/>
      <c r="J209" s="185"/>
      <c r="K209" s="183"/>
      <c r="L209" s="183"/>
      <c r="M209" s="186"/>
      <c r="N209" s="186"/>
      <c r="O209" s="186"/>
      <c r="P209" s="183"/>
      <c r="Q209" s="205"/>
    </row>
    <row r="210" spans="1:17" s="184" customFormat="1" ht="15.75">
      <c r="A210" s="178"/>
      <c r="B210" s="212"/>
      <c r="C210" s="202"/>
      <c r="D210" s="202"/>
      <c r="E210" s="246"/>
      <c r="F210" s="202"/>
      <c r="G210" s="204"/>
      <c r="H210" s="202"/>
      <c r="J210" s="185"/>
      <c r="K210" s="183"/>
      <c r="L210" s="183"/>
      <c r="M210" s="186"/>
      <c r="N210" s="186"/>
      <c r="O210" s="186"/>
      <c r="P210" s="183"/>
      <c r="Q210" s="205"/>
    </row>
    <row r="211" spans="1:17" s="184" customFormat="1" ht="54" customHeight="1">
      <c r="A211" s="178"/>
      <c r="B211" s="244"/>
      <c r="C211" s="202"/>
      <c r="D211" s="202"/>
      <c r="E211" s="203"/>
      <c r="F211" s="202"/>
      <c r="G211" s="204"/>
      <c r="H211" s="228"/>
      <c r="J211" s="185"/>
      <c r="K211" s="183"/>
      <c r="L211" s="183"/>
      <c r="M211" s="186"/>
      <c r="N211" s="186"/>
      <c r="O211" s="186"/>
      <c r="P211" s="183"/>
      <c r="Q211" s="205"/>
    </row>
    <row r="212" spans="1:17" s="184" customFormat="1" ht="15.75">
      <c r="A212" s="178"/>
      <c r="B212" s="212"/>
      <c r="C212" s="202"/>
      <c r="D212" s="202"/>
      <c r="E212" s="203"/>
      <c r="F212" s="202"/>
      <c r="G212" s="204"/>
      <c r="H212" s="228"/>
      <c r="J212" s="185"/>
      <c r="K212" s="183"/>
      <c r="L212" s="183"/>
      <c r="M212" s="186"/>
      <c r="N212" s="186"/>
      <c r="O212" s="186"/>
      <c r="P212" s="183"/>
      <c r="Q212" s="205"/>
    </row>
    <row r="213" spans="1:17" s="184" customFormat="1" ht="15.75">
      <c r="A213" s="178"/>
      <c r="B213" s="212"/>
      <c r="C213" s="218"/>
      <c r="D213" s="202"/>
      <c r="E213" s="205"/>
      <c r="F213" s="202"/>
      <c r="G213" s="204"/>
      <c r="H213" s="202"/>
      <c r="J213" s="185"/>
      <c r="K213" s="183"/>
      <c r="L213" s="183"/>
      <c r="M213" s="186"/>
      <c r="N213" s="186"/>
      <c r="O213" s="186"/>
      <c r="P213" s="183"/>
      <c r="Q213" s="205"/>
    </row>
    <row r="214" spans="1:17" s="184" customFormat="1" ht="15.75">
      <c r="A214" s="178"/>
      <c r="B214" s="212"/>
      <c r="C214" s="202"/>
      <c r="D214" s="202"/>
      <c r="E214" s="205"/>
      <c r="F214" s="202"/>
      <c r="G214" s="204"/>
      <c r="H214" s="202"/>
      <c r="J214" s="185"/>
      <c r="K214" s="183"/>
      <c r="L214" s="183"/>
      <c r="M214" s="186"/>
      <c r="N214" s="186"/>
      <c r="O214" s="186"/>
      <c r="P214" s="183"/>
      <c r="Q214" s="205"/>
    </row>
    <row r="215" spans="1:17" s="184" customFormat="1" ht="94.5" customHeight="1">
      <c r="A215" s="178"/>
      <c r="B215" s="244"/>
      <c r="C215" s="202"/>
      <c r="D215" s="202"/>
      <c r="E215" s="203"/>
      <c r="F215" s="202"/>
      <c r="G215" s="204"/>
      <c r="H215" s="228"/>
      <c r="J215" s="185"/>
      <c r="K215" s="183"/>
      <c r="L215" s="183"/>
      <c r="M215" s="186"/>
      <c r="N215" s="186"/>
      <c r="O215" s="186"/>
      <c r="P215" s="183"/>
      <c r="Q215" s="205"/>
    </row>
    <row r="216" spans="1:17" s="184" customFormat="1" ht="15.75">
      <c r="A216" s="178"/>
      <c r="B216" s="212"/>
      <c r="C216" s="202"/>
      <c r="D216" s="202"/>
      <c r="E216" s="203"/>
      <c r="F216" s="202"/>
      <c r="G216" s="204"/>
      <c r="H216" s="228"/>
      <c r="J216" s="185"/>
      <c r="K216" s="183"/>
      <c r="L216" s="183"/>
      <c r="M216" s="186"/>
      <c r="N216" s="186"/>
      <c r="O216" s="186"/>
      <c r="P216" s="183"/>
      <c r="Q216" s="205"/>
    </row>
    <row r="217" spans="2:8" ht="15.75">
      <c r="B217" s="212"/>
      <c r="C217" s="226"/>
      <c r="E217" s="205"/>
      <c r="H217" s="202"/>
    </row>
    <row r="218" spans="2:17" ht="15.75">
      <c r="B218" s="212"/>
      <c r="C218" s="218"/>
      <c r="H218" s="202"/>
      <c r="Q218" s="243"/>
    </row>
    <row r="219" spans="2:11" ht="15.75">
      <c r="B219" s="244"/>
      <c r="H219" s="228"/>
      <c r="K219" s="212"/>
    </row>
    <row r="220" spans="2:11" ht="15.75">
      <c r="B220" s="244"/>
      <c r="H220" s="228"/>
      <c r="K220" s="212"/>
    </row>
    <row r="221" spans="2:8" ht="15.75">
      <c r="B221" s="212"/>
      <c r="H221" s="228"/>
    </row>
    <row r="222" spans="2:8" ht="15.75">
      <c r="B222" s="212"/>
      <c r="C222" s="218"/>
      <c r="H222" s="202"/>
    </row>
    <row r="223" spans="2:8" ht="15.75">
      <c r="B223" s="212"/>
      <c r="C223" s="218"/>
      <c r="H223" s="202"/>
    </row>
    <row r="224" spans="2:8" ht="15.75">
      <c r="B224" s="212"/>
      <c r="C224" s="218"/>
      <c r="H224" s="202"/>
    </row>
    <row r="225" spans="2:8" ht="15.75">
      <c r="B225" s="212"/>
      <c r="C225" s="218"/>
      <c r="H225" s="202"/>
    </row>
    <row r="226" spans="2:8" ht="15.75">
      <c r="B226" s="212"/>
      <c r="C226" s="218"/>
      <c r="H226" s="202"/>
    </row>
    <row r="227" spans="2:8" ht="15.75">
      <c r="B227" s="212"/>
      <c r="C227" s="218"/>
      <c r="H227" s="202"/>
    </row>
    <row r="228" spans="2:8" ht="15.75">
      <c r="B228" s="212"/>
      <c r="C228" s="218"/>
      <c r="H228" s="202"/>
    </row>
    <row r="229" spans="2:8" ht="15.75">
      <c r="B229" s="212"/>
      <c r="C229" s="218"/>
      <c r="H229" s="202"/>
    </row>
    <row r="230" spans="2:8" ht="15.75">
      <c r="B230" s="212"/>
      <c r="C230" s="218"/>
      <c r="H230" s="202"/>
    </row>
    <row r="231" spans="2:8" ht="15.75">
      <c r="B231" s="212"/>
      <c r="C231" s="218"/>
      <c r="E231" s="205"/>
      <c r="H231" s="202"/>
    </row>
    <row r="232" spans="2:8" ht="15.75">
      <c r="B232" s="212"/>
      <c r="C232" s="218"/>
      <c r="H232" s="202"/>
    </row>
    <row r="233" spans="2:8" ht="15.75">
      <c r="B233" s="212"/>
      <c r="C233" s="218"/>
      <c r="H233" s="202"/>
    </row>
    <row r="234" spans="2:8" ht="15.75">
      <c r="B234" s="212"/>
      <c r="C234" s="218"/>
      <c r="H234" s="202"/>
    </row>
    <row r="235" spans="2:17" ht="15.75">
      <c r="B235" s="212"/>
      <c r="H235" s="202"/>
      <c r="Q235" s="243"/>
    </row>
    <row r="236" spans="2:8" ht="15.75">
      <c r="B236" s="244"/>
      <c r="H236" s="228"/>
    </row>
    <row r="237" spans="2:8" ht="15.75">
      <c r="B237" s="212"/>
      <c r="H237" s="228"/>
    </row>
    <row r="238" spans="2:8" ht="15.75">
      <c r="B238" s="212"/>
      <c r="C238" s="218"/>
      <c r="H238" s="202"/>
    </row>
    <row r="239" spans="2:17" ht="15.75">
      <c r="B239" s="212"/>
      <c r="H239" s="202"/>
      <c r="Q239" s="243"/>
    </row>
    <row r="240" spans="2:8" ht="15.75">
      <c r="B240" s="244"/>
      <c r="H240" s="228"/>
    </row>
    <row r="241" spans="2:8" ht="15.75">
      <c r="B241" s="212"/>
      <c r="H241" s="228"/>
    </row>
    <row r="242" spans="2:8" ht="15.75">
      <c r="B242" s="212"/>
      <c r="C242" s="218"/>
      <c r="E242" s="205"/>
      <c r="H242" s="202"/>
    </row>
    <row r="243" spans="2:8" ht="15.75">
      <c r="B243" s="212"/>
      <c r="C243" s="218"/>
      <c r="H243" s="202"/>
    </row>
    <row r="244" spans="2:8" ht="15.75">
      <c r="B244" s="244"/>
      <c r="H244" s="228"/>
    </row>
    <row r="245" spans="2:8" ht="15.75">
      <c r="B245" s="212"/>
      <c r="H245" s="228"/>
    </row>
    <row r="246" spans="2:8" ht="15.75">
      <c r="B246" s="212"/>
      <c r="C246" s="218"/>
      <c r="H246" s="202"/>
    </row>
    <row r="247" spans="2:8" ht="15.75">
      <c r="B247" s="212"/>
      <c r="C247" s="218"/>
      <c r="H247" s="202"/>
    </row>
    <row r="248" spans="1:17" s="7" customFormat="1" ht="15.75">
      <c r="A248" s="8"/>
      <c r="B248" s="12"/>
      <c r="C248" s="247"/>
      <c r="D248" s="5"/>
      <c r="E248" s="203"/>
      <c r="F248" s="5"/>
      <c r="G248" s="129"/>
      <c r="H248" s="18"/>
      <c r="I248" s="29"/>
      <c r="J248" s="25"/>
      <c r="M248" s="33"/>
      <c r="N248" s="33"/>
      <c r="O248" s="33"/>
      <c r="Q248" s="112"/>
    </row>
    <row r="249" spans="1:17" s="7" customFormat="1" ht="15.75">
      <c r="A249" s="8"/>
      <c r="B249" s="12"/>
      <c r="C249" s="247"/>
      <c r="D249" s="5"/>
      <c r="E249" s="203"/>
      <c r="F249" s="5"/>
      <c r="G249" s="129"/>
      <c r="H249" s="18"/>
      <c r="I249" s="29"/>
      <c r="J249" s="25"/>
      <c r="M249" s="33"/>
      <c r="N249" s="33"/>
      <c r="O249" s="33"/>
      <c r="Q249" s="112"/>
    </row>
    <row r="250" spans="1:17" s="7" customFormat="1" ht="15.75">
      <c r="A250" s="8"/>
      <c r="B250" s="12"/>
      <c r="C250" s="86"/>
      <c r="D250" s="5"/>
      <c r="E250" s="203"/>
      <c r="F250" s="5"/>
      <c r="G250" s="129"/>
      <c r="H250" s="5"/>
      <c r="I250" s="29"/>
      <c r="J250" s="25"/>
      <c r="M250" s="33"/>
      <c r="N250" s="33"/>
      <c r="O250" s="33"/>
      <c r="Q250" s="112"/>
    </row>
    <row r="251" spans="1:17" s="7" customFormat="1" ht="15.75">
      <c r="A251" s="10"/>
      <c r="B251" s="17"/>
      <c r="C251" s="17"/>
      <c r="D251" s="248"/>
      <c r="E251" s="203"/>
      <c r="F251" s="248"/>
      <c r="G251" s="249"/>
      <c r="H251" s="248"/>
      <c r="I251" s="29"/>
      <c r="J251" s="25"/>
      <c r="M251" s="33"/>
      <c r="N251" s="33"/>
      <c r="O251" s="33"/>
      <c r="Q251" s="250"/>
    </row>
    <row r="252" spans="1:17" s="7" customFormat="1" ht="15.75">
      <c r="A252" s="8"/>
      <c r="B252" s="12"/>
      <c r="C252" s="247"/>
      <c r="D252" s="5"/>
      <c r="E252" s="203"/>
      <c r="F252" s="5"/>
      <c r="G252" s="129"/>
      <c r="H252" s="18"/>
      <c r="I252" s="29"/>
      <c r="J252" s="25"/>
      <c r="M252" s="33"/>
      <c r="N252" s="33"/>
      <c r="O252" s="33"/>
      <c r="Q252" s="112"/>
    </row>
    <row r="253" spans="1:17" s="7" customFormat="1" ht="15.75">
      <c r="A253" s="8"/>
      <c r="B253" s="12"/>
      <c r="C253" s="247"/>
      <c r="D253" s="5"/>
      <c r="E253" s="203"/>
      <c r="F253" s="5"/>
      <c r="G253" s="129"/>
      <c r="H253" s="18"/>
      <c r="I253" s="29"/>
      <c r="J253" s="25"/>
      <c r="M253" s="33"/>
      <c r="N253" s="33"/>
      <c r="O253" s="33"/>
      <c r="Q253" s="112"/>
    </row>
    <row r="254" spans="1:17" s="7" customFormat="1" ht="15.75">
      <c r="A254" s="8"/>
      <c r="B254" s="12"/>
      <c r="C254" s="86"/>
      <c r="D254" s="5"/>
      <c r="E254" s="205"/>
      <c r="F254" s="5"/>
      <c r="G254" s="129"/>
      <c r="H254" s="5"/>
      <c r="I254" s="29"/>
      <c r="J254" s="25"/>
      <c r="M254" s="33"/>
      <c r="N254" s="33"/>
      <c r="O254" s="33"/>
      <c r="Q254" s="112"/>
    </row>
    <row r="255" spans="1:17" s="7" customFormat="1" ht="15.75">
      <c r="A255" s="8"/>
      <c r="B255" s="12"/>
      <c r="C255" s="247"/>
      <c r="D255" s="5"/>
      <c r="E255" s="203"/>
      <c r="F255" s="5"/>
      <c r="G255" s="129"/>
      <c r="H255" s="5"/>
      <c r="I255" s="29"/>
      <c r="J255" s="25"/>
      <c r="M255" s="33"/>
      <c r="N255" s="33"/>
      <c r="O255" s="33"/>
      <c r="Q255" s="112"/>
    </row>
    <row r="256" spans="1:17" s="7" customFormat="1" ht="15.75">
      <c r="A256" s="8"/>
      <c r="B256" s="12"/>
      <c r="C256" s="5"/>
      <c r="D256" s="5"/>
      <c r="E256" s="203"/>
      <c r="F256" s="5"/>
      <c r="G256" s="117"/>
      <c r="H256" s="18"/>
      <c r="Q256" s="112"/>
    </row>
    <row r="257" spans="1:17" s="7" customFormat="1" ht="15.75">
      <c r="A257" s="8"/>
      <c r="B257" s="12"/>
      <c r="C257" s="5"/>
      <c r="D257" s="5"/>
      <c r="E257" s="203"/>
      <c r="F257" s="5"/>
      <c r="G257" s="117"/>
      <c r="H257" s="18"/>
      <c r="Q257" s="112"/>
    </row>
    <row r="258" spans="1:17" s="7" customFormat="1" ht="15.75">
      <c r="A258" s="8"/>
      <c r="B258" s="12"/>
      <c r="C258" s="6"/>
      <c r="D258" s="5"/>
      <c r="E258" s="205"/>
      <c r="F258" s="5"/>
      <c r="G258" s="117"/>
      <c r="H258" s="5"/>
      <c r="Q258" s="112"/>
    </row>
    <row r="259" spans="1:17" s="7" customFormat="1" ht="15.75">
      <c r="A259" s="10"/>
      <c r="B259" s="17"/>
      <c r="C259" s="17"/>
      <c r="D259" s="248"/>
      <c r="E259" s="203"/>
      <c r="F259" s="248"/>
      <c r="G259" s="249"/>
      <c r="H259" s="248"/>
      <c r="I259" s="29"/>
      <c r="J259" s="25"/>
      <c r="M259" s="33"/>
      <c r="N259" s="33"/>
      <c r="O259" s="33"/>
      <c r="Q259" s="250"/>
    </row>
    <row r="260" spans="1:17" s="7" customFormat="1" ht="15.75">
      <c r="A260" s="8"/>
      <c r="B260" s="12"/>
      <c r="C260" s="247"/>
      <c r="D260" s="5"/>
      <c r="E260" s="203"/>
      <c r="F260" s="5"/>
      <c r="G260" s="129"/>
      <c r="H260" s="18"/>
      <c r="I260" s="29"/>
      <c r="J260" s="25"/>
      <c r="M260" s="33"/>
      <c r="N260" s="33"/>
      <c r="O260" s="33"/>
      <c r="Q260" s="112"/>
    </row>
    <row r="261" spans="1:17" s="7" customFormat="1" ht="15.75">
      <c r="A261" s="8"/>
      <c r="B261" s="12"/>
      <c r="C261" s="247"/>
      <c r="D261" s="5"/>
      <c r="E261" s="203"/>
      <c r="F261" s="5"/>
      <c r="G261" s="129"/>
      <c r="H261" s="18"/>
      <c r="I261" s="29"/>
      <c r="J261" s="25"/>
      <c r="M261" s="33"/>
      <c r="N261" s="33"/>
      <c r="O261" s="33"/>
      <c r="Q261" s="112"/>
    </row>
    <row r="262" spans="1:17" s="7" customFormat="1" ht="15.75">
      <c r="A262" s="8"/>
      <c r="B262" s="12"/>
      <c r="C262" s="86"/>
      <c r="D262" s="5"/>
      <c r="E262" s="203"/>
      <c r="F262" s="5"/>
      <c r="G262" s="129"/>
      <c r="H262" s="5"/>
      <c r="I262" s="29"/>
      <c r="J262" s="25"/>
      <c r="M262" s="33"/>
      <c r="N262" s="33"/>
      <c r="O262" s="33"/>
      <c r="Q262" s="112"/>
    </row>
    <row r="263" spans="1:17" s="7" customFormat="1" ht="15.75">
      <c r="A263" s="10"/>
      <c r="B263" s="17"/>
      <c r="C263" s="17"/>
      <c r="D263" s="248"/>
      <c r="E263" s="203"/>
      <c r="F263" s="248"/>
      <c r="G263" s="249"/>
      <c r="H263" s="248"/>
      <c r="I263" s="29"/>
      <c r="J263" s="251"/>
      <c r="M263" s="33"/>
      <c r="N263" s="33"/>
      <c r="O263" s="33"/>
      <c r="Q263" s="250"/>
    </row>
    <row r="264" spans="1:17" s="7" customFormat="1" ht="15.75">
      <c r="A264" s="8"/>
      <c r="B264" s="12"/>
      <c r="C264" s="247"/>
      <c r="D264" s="5"/>
      <c r="E264" s="203"/>
      <c r="F264" s="5"/>
      <c r="G264" s="129"/>
      <c r="H264" s="18"/>
      <c r="I264" s="29"/>
      <c r="J264" s="25"/>
      <c r="M264" s="33"/>
      <c r="N264" s="33"/>
      <c r="O264" s="33"/>
      <c r="Q264" s="112"/>
    </row>
    <row r="265" spans="1:17" s="7" customFormat="1" ht="15.75">
      <c r="A265" s="8"/>
      <c r="B265" s="12"/>
      <c r="C265" s="247"/>
      <c r="D265" s="5"/>
      <c r="E265" s="203"/>
      <c r="F265" s="5"/>
      <c r="G265" s="129"/>
      <c r="H265" s="18"/>
      <c r="I265" s="29"/>
      <c r="J265" s="25"/>
      <c r="M265" s="33"/>
      <c r="N265" s="33"/>
      <c r="O265" s="33"/>
      <c r="Q265" s="112"/>
    </row>
    <row r="266" spans="1:17" s="7" customFormat="1" ht="15.75">
      <c r="A266" s="8"/>
      <c r="B266" s="12"/>
      <c r="C266" s="86"/>
      <c r="D266" s="5"/>
      <c r="E266" s="203"/>
      <c r="F266" s="5"/>
      <c r="G266" s="129"/>
      <c r="H266" s="5"/>
      <c r="I266" s="29"/>
      <c r="J266" s="25"/>
      <c r="M266" s="33"/>
      <c r="N266" s="33"/>
      <c r="O266" s="33"/>
      <c r="Q266" s="112"/>
    </row>
    <row r="267" spans="1:17" s="7" customFormat="1" ht="15.75">
      <c r="A267" s="10"/>
      <c r="B267" s="17"/>
      <c r="C267" s="17"/>
      <c r="D267" s="248"/>
      <c r="E267" s="203"/>
      <c r="F267" s="248"/>
      <c r="G267" s="249"/>
      <c r="H267" s="248"/>
      <c r="I267" s="29"/>
      <c r="J267" s="25"/>
      <c r="M267" s="33"/>
      <c r="N267" s="33"/>
      <c r="O267" s="33"/>
      <c r="Q267" s="250"/>
    </row>
    <row r="268" spans="1:17" s="7" customFormat="1" ht="15.75">
      <c r="A268" s="8"/>
      <c r="B268" s="12"/>
      <c r="C268" s="247"/>
      <c r="D268" s="5"/>
      <c r="E268" s="203"/>
      <c r="F268" s="5"/>
      <c r="G268" s="129"/>
      <c r="H268" s="18"/>
      <c r="I268" s="29"/>
      <c r="J268" s="25"/>
      <c r="M268" s="33"/>
      <c r="N268" s="33"/>
      <c r="O268" s="33"/>
      <c r="Q268" s="112"/>
    </row>
    <row r="269" spans="1:17" s="7" customFormat="1" ht="15.75">
      <c r="A269" s="8"/>
      <c r="B269" s="12"/>
      <c r="C269" s="247"/>
      <c r="D269" s="5"/>
      <c r="E269" s="203"/>
      <c r="F269" s="5"/>
      <c r="G269" s="129"/>
      <c r="H269" s="18"/>
      <c r="I269" s="29"/>
      <c r="J269" s="25"/>
      <c r="M269" s="33"/>
      <c r="N269" s="33"/>
      <c r="O269" s="33"/>
      <c r="Q269" s="112"/>
    </row>
    <row r="270" spans="1:17" s="7" customFormat="1" ht="15.75">
      <c r="A270" s="8"/>
      <c r="B270" s="12"/>
      <c r="C270" s="86"/>
      <c r="D270" s="5"/>
      <c r="E270" s="203"/>
      <c r="F270" s="5"/>
      <c r="G270" s="129"/>
      <c r="H270" s="5"/>
      <c r="I270" s="29"/>
      <c r="J270" s="25"/>
      <c r="M270" s="33"/>
      <c r="N270" s="33"/>
      <c r="O270" s="33"/>
      <c r="Q270" s="112"/>
    </row>
    <row r="271" spans="1:17" s="7" customFormat="1" ht="15.75">
      <c r="A271" s="10"/>
      <c r="B271" s="17"/>
      <c r="C271" s="17"/>
      <c r="D271" s="248"/>
      <c r="E271" s="203"/>
      <c r="F271" s="248"/>
      <c r="G271" s="249"/>
      <c r="H271" s="248"/>
      <c r="I271" s="29"/>
      <c r="J271" s="25"/>
      <c r="M271" s="33"/>
      <c r="N271" s="33"/>
      <c r="O271" s="33"/>
      <c r="Q271" s="250"/>
    </row>
    <row r="272" spans="1:17" s="7" customFormat="1" ht="15.75">
      <c r="A272" s="8"/>
      <c r="B272" s="12"/>
      <c r="C272" s="247"/>
      <c r="D272" s="5"/>
      <c r="E272" s="203"/>
      <c r="F272" s="5"/>
      <c r="G272" s="129"/>
      <c r="H272" s="18"/>
      <c r="I272" s="29"/>
      <c r="J272" s="25"/>
      <c r="M272" s="33"/>
      <c r="N272" s="33"/>
      <c r="O272" s="33"/>
      <c r="Q272" s="112"/>
    </row>
    <row r="273" spans="1:17" s="7" customFormat="1" ht="15.75">
      <c r="A273" s="8"/>
      <c r="B273" s="12"/>
      <c r="C273" s="247"/>
      <c r="D273" s="5"/>
      <c r="E273" s="203"/>
      <c r="F273" s="5"/>
      <c r="G273" s="129"/>
      <c r="H273" s="18"/>
      <c r="I273" s="29"/>
      <c r="J273" s="25"/>
      <c r="M273" s="33"/>
      <c r="N273" s="33"/>
      <c r="O273" s="33"/>
      <c r="Q273" s="112"/>
    </row>
    <row r="274" spans="1:17" s="7" customFormat="1" ht="15.75">
      <c r="A274" s="8"/>
      <c r="B274" s="12"/>
      <c r="C274" s="86"/>
      <c r="D274" s="5"/>
      <c r="E274" s="203"/>
      <c r="F274" s="5"/>
      <c r="G274" s="129"/>
      <c r="H274" s="5"/>
      <c r="I274" s="29"/>
      <c r="J274" s="25"/>
      <c r="M274" s="33"/>
      <c r="N274" s="33"/>
      <c r="O274" s="33"/>
      <c r="Q274" s="112"/>
    </row>
    <row r="275" spans="1:17" s="7" customFormat="1" ht="15.75">
      <c r="A275" s="8"/>
      <c r="B275" s="12"/>
      <c r="C275" s="247"/>
      <c r="D275" s="5"/>
      <c r="E275" s="203"/>
      <c r="F275" s="5"/>
      <c r="G275" s="129"/>
      <c r="H275" s="18"/>
      <c r="I275" s="29"/>
      <c r="J275" s="25"/>
      <c r="M275" s="33"/>
      <c r="N275" s="33"/>
      <c r="O275" s="33"/>
      <c r="Q275" s="117"/>
    </row>
    <row r="276" spans="1:17" s="7" customFormat="1" ht="15.75">
      <c r="A276" s="8"/>
      <c r="B276" s="12"/>
      <c r="C276" s="247"/>
      <c r="D276" s="5"/>
      <c r="E276" s="203"/>
      <c r="F276" s="5"/>
      <c r="G276" s="129"/>
      <c r="H276" s="18"/>
      <c r="Q276" s="112"/>
    </row>
    <row r="277" spans="1:17" s="7" customFormat="1" ht="15.75">
      <c r="A277" s="8"/>
      <c r="B277" s="12"/>
      <c r="C277" s="247"/>
      <c r="D277" s="5"/>
      <c r="E277" s="203"/>
      <c r="F277" s="5"/>
      <c r="G277" s="129"/>
      <c r="H277" s="18"/>
      <c r="Q277" s="112"/>
    </row>
    <row r="278" spans="1:17" s="7" customFormat="1" ht="15.75">
      <c r="A278" s="8"/>
      <c r="B278" s="12"/>
      <c r="C278" s="86"/>
      <c r="D278" s="5"/>
      <c r="E278" s="203"/>
      <c r="F278" s="5"/>
      <c r="G278" s="129"/>
      <c r="H278" s="5"/>
      <c r="Q278" s="112"/>
    </row>
    <row r="279" spans="2:8" ht="15.75">
      <c r="B279" s="212"/>
      <c r="C279" s="218"/>
      <c r="H279" s="202"/>
    </row>
    <row r="280" spans="1:17" s="7" customFormat="1" ht="15.75">
      <c r="A280" s="8"/>
      <c r="B280" s="12"/>
      <c r="C280" s="247"/>
      <c r="D280" s="5"/>
      <c r="E280" s="203"/>
      <c r="F280" s="5"/>
      <c r="G280" s="129"/>
      <c r="H280" s="18"/>
      <c r="I280" s="29"/>
      <c r="J280" s="25"/>
      <c r="M280" s="33"/>
      <c r="N280" s="33"/>
      <c r="O280" s="33"/>
      <c r="Q280" s="112"/>
    </row>
    <row r="281" spans="1:17" s="7" customFormat="1" ht="15.75">
      <c r="A281" s="8"/>
      <c r="B281" s="12"/>
      <c r="C281" s="247"/>
      <c r="D281" s="5"/>
      <c r="E281" s="203"/>
      <c r="F281" s="5"/>
      <c r="G281" s="129"/>
      <c r="H281" s="18"/>
      <c r="I281" s="29"/>
      <c r="J281" s="25"/>
      <c r="M281" s="33"/>
      <c r="N281" s="33"/>
      <c r="O281" s="33"/>
      <c r="Q281" s="112"/>
    </row>
    <row r="282" spans="1:17" s="7" customFormat="1" ht="15.75">
      <c r="A282" s="8"/>
      <c r="B282" s="12"/>
      <c r="C282" s="86"/>
      <c r="D282" s="5"/>
      <c r="E282" s="203"/>
      <c r="F282" s="5"/>
      <c r="G282" s="129"/>
      <c r="H282" s="5"/>
      <c r="I282" s="29"/>
      <c r="J282" s="25"/>
      <c r="M282" s="33"/>
      <c r="N282" s="33"/>
      <c r="O282" s="33"/>
      <c r="Q282" s="112"/>
    </row>
    <row r="283" spans="1:17" s="7" customFormat="1" ht="15.75">
      <c r="A283" s="10"/>
      <c r="B283" s="17"/>
      <c r="C283" s="17"/>
      <c r="D283" s="248"/>
      <c r="E283" s="203"/>
      <c r="F283" s="248"/>
      <c r="G283" s="249"/>
      <c r="H283" s="248"/>
      <c r="I283" s="29"/>
      <c r="J283" s="25"/>
      <c r="M283" s="33"/>
      <c r="N283" s="33"/>
      <c r="O283" s="33"/>
      <c r="Q283" s="250"/>
    </row>
    <row r="284" spans="1:17" s="7" customFormat="1" ht="15.75">
      <c r="A284" s="8"/>
      <c r="B284" s="12"/>
      <c r="C284" s="247"/>
      <c r="D284" s="5"/>
      <c r="E284" s="203"/>
      <c r="F284" s="5"/>
      <c r="G284" s="129"/>
      <c r="H284" s="18"/>
      <c r="I284" s="29"/>
      <c r="J284" s="25"/>
      <c r="M284" s="33"/>
      <c r="N284" s="33"/>
      <c r="O284" s="33"/>
      <c r="Q284" s="112"/>
    </row>
    <row r="285" spans="1:17" s="7" customFormat="1" ht="15.75">
      <c r="A285" s="8"/>
      <c r="B285" s="12"/>
      <c r="C285" s="247"/>
      <c r="D285" s="5"/>
      <c r="E285" s="203"/>
      <c r="F285" s="5"/>
      <c r="G285" s="129"/>
      <c r="H285" s="18"/>
      <c r="I285" s="29"/>
      <c r="J285" s="25"/>
      <c r="M285" s="33"/>
      <c r="N285" s="33"/>
      <c r="O285" s="33"/>
      <c r="Q285" s="112"/>
    </row>
    <row r="286" spans="1:17" s="7" customFormat="1" ht="15.75">
      <c r="A286" s="8"/>
      <c r="B286" s="12"/>
      <c r="C286" s="86"/>
      <c r="D286" s="5"/>
      <c r="E286" s="203"/>
      <c r="F286" s="5"/>
      <c r="G286" s="129"/>
      <c r="H286" s="5"/>
      <c r="I286" s="29"/>
      <c r="J286" s="25"/>
      <c r="M286" s="33"/>
      <c r="N286" s="33"/>
      <c r="O286" s="33"/>
      <c r="Q286" s="112"/>
    </row>
    <row r="287" spans="1:17" s="7" customFormat="1" ht="15.75">
      <c r="A287" s="10"/>
      <c r="B287" s="17"/>
      <c r="C287" s="17"/>
      <c r="D287" s="248"/>
      <c r="E287" s="203"/>
      <c r="F287" s="248"/>
      <c r="G287" s="249"/>
      <c r="H287" s="248"/>
      <c r="I287" s="29"/>
      <c r="J287" s="25"/>
      <c r="M287" s="33"/>
      <c r="N287" s="33"/>
      <c r="O287" s="33"/>
      <c r="Q287" s="250"/>
    </row>
    <row r="288" spans="1:17" s="7" customFormat="1" ht="15.75">
      <c r="A288" s="8"/>
      <c r="B288" s="12"/>
      <c r="C288" s="247"/>
      <c r="D288" s="5"/>
      <c r="E288" s="203"/>
      <c r="F288" s="5"/>
      <c r="G288" s="129"/>
      <c r="H288" s="18"/>
      <c r="I288" s="29"/>
      <c r="J288" s="25"/>
      <c r="M288" s="33"/>
      <c r="N288" s="33"/>
      <c r="O288" s="33"/>
      <c r="Q288" s="112"/>
    </row>
    <row r="289" spans="1:17" s="7" customFormat="1" ht="15.75">
      <c r="A289" s="8"/>
      <c r="B289" s="12"/>
      <c r="C289" s="247"/>
      <c r="D289" s="5"/>
      <c r="E289" s="203"/>
      <c r="F289" s="5"/>
      <c r="G289" s="129"/>
      <c r="H289" s="18"/>
      <c r="I289" s="29"/>
      <c r="J289" s="25"/>
      <c r="M289" s="33"/>
      <c r="N289" s="33"/>
      <c r="O289" s="33"/>
      <c r="Q289" s="112"/>
    </row>
    <row r="290" spans="1:17" s="7" customFormat="1" ht="15.75">
      <c r="A290" s="8"/>
      <c r="B290" s="12"/>
      <c r="C290" s="86"/>
      <c r="D290" s="5"/>
      <c r="E290" s="203"/>
      <c r="F290" s="5"/>
      <c r="G290" s="129"/>
      <c r="H290" s="5"/>
      <c r="I290" s="29"/>
      <c r="J290" s="25"/>
      <c r="M290" s="33"/>
      <c r="N290" s="33"/>
      <c r="O290" s="33"/>
      <c r="Q290" s="112"/>
    </row>
    <row r="291" spans="1:17" s="7" customFormat="1" ht="15.75">
      <c r="A291" s="10"/>
      <c r="B291" s="17"/>
      <c r="C291" s="17"/>
      <c r="D291" s="248"/>
      <c r="E291" s="203"/>
      <c r="F291" s="248"/>
      <c r="G291" s="249"/>
      <c r="H291" s="248"/>
      <c r="I291" s="29"/>
      <c r="J291" s="25"/>
      <c r="M291" s="33"/>
      <c r="N291" s="33"/>
      <c r="O291" s="33"/>
      <c r="Q291" s="250"/>
    </row>
    <row r="292" spans="1:17" s="7" customFormat="1" ht="15.75">
      <c r="A292" s="8"/>
      <c r="B292" s="12"/>
      <c r="C292" s="247"/>
      <c r="D292" s="5"/>
      <c r="E292" s="203"/>
      <c r="F292" s="5"/>
      <c r="G292" s="129"/>
      <c r="H292" s="18"/>
      <c r="I292" s="29"/>
      <c r="J292" s="25"/>
      <c r="M292" s="33"/>
      <c r="N292" s="33"/>
      <c r="O292" s="33"/>
      <c r="Q292" s="112"/>
    </row>
    <row r="293" spans="1:17" s="7" customFormat="1" ht="15.75">
      <c r="A293" s="8"/>
      <c r="B293" s="12"/>
      <c r="C293" s="247"/>
      <c r="D293" s="5"/>
      <c r="E293" s="203"/>
      <c r="F293" s="5"/>
      <c r="G293" s="129"/>
      <c r="H293" s="18"/>
      <c r="I293" s="29"/>
      <c r="J293" s="25"/>
      <c r="M293" s="33"/>
      <c r="N293" s="33"/>
      <c r="O293" s="33"/>
      <c r="Q293" s="112"/>
    </row>
    <row r="294" spans="1:17" s="7" customFormat="1" ht="15.75">
      <c r="A294" s="8"/>
      <c r="B294" s="12"/>
      <c r="C294" s="86"/>
      <c r="D294" s="5"/>
      <c r="E294" s="203"/>
      <c r="F294" s="5"/>
      <c r="G294" s="129"/>
      <c r="H294" s="5"/>
      <c r="I294" s="29"/>
      <c r="J294" s="25"/>
      <c r="M294" s="33"/>
      <c r="N294" s="33"/>
      <c r="O294" s="33"/>
      <c r="Q294" s="112"/>
    </row>
    <row r="295" spans="2:15" ht="15.75">
      <c r="B295" s="212"/>
      <c r="H295" s="228"/>
      <c r="I295" s="183"/>
      <c r="J295" s="183"/>
      <c r="M295" s="183"/>
      <c r="N295" s="183"/>
      <c r="O295" s="183"/>
    </row>
    <row r="296" spans="2:15" ht="15.75">
      <c r="B296" s="212"/>
      <c r="H296" s="228"/>
      <c r="I296" s="183"/>
      <c r="J296" s="183"/>
      <c r="M296" s="183"/>
      <c r="N296" s="183"/>
      <c r="O296" s="183"/>
    </row>
    <row r="297" spans="2:15" ht="15.75">
      <c r="B297" s="212"/>
      <c r="H297" s="228"/>
      <c r="I297" s="183"/>
      <c r="J297" s="183"/>
      <c r="M297" s="183"/>
      <c r="N297" s="183"/>
      <c r="O297" s="183"/>
    </row>
    <row r="298" spans="2:15" ht="15.75">
      <c r="B298" s="212"/>
      <c r="C298" s="218"/>
      <c r="E298" s="205"/>
      <c r="H298" s="202"/>
      <c r="I298" s="183"/>
      <c r="J298" s="183"/>
      <c r="M298" s="183"/>
      <c r="N298" s="183"/>
      <c r="O298" s="183"/>
    </row>
    <row r="299" spans="2:15" ht="15.75">
      <c r="B299" s="212"/>
      <c r="C299" s="218"/>
      <c r="H299" s="202"/>
      <c r="I299" s="183"/>
      <c r="J299" s="183"/>
      <c r="M299" s="183"/>
      <c r="N299" s="183"/>
      <c r="O299" s="183"/>
    </row>
    <row r="300" spans="1:17" s="7" customFormat="1" ht="15.75">
      <c r="A300" s="8"/>
      <c r="B300" s="12"/>
      <c r="C300" s="247"/>
      <c r="D300" s="5"/>
      <c r="E300" s="203"/>
      <c r="F300" s="5"/>
      <c r="G300" s="129"/>
      <c r="H300" s="18"/>
      <c r="I300" s="29"/>
      <c r="J300" s="25"/>
      <c r="M300" s="33"/>
      <c r="N300" s="33"/>
      <c r="O300" s="33"/>
      <c r="Q300" s="112"/>
    </row>
    <row r="301" spans="1:17" s="7" customFormat="1" ht="15.75">
      <c r="A301" s="8"/>
      <c r="B301" s="12"/>
      <c r="C301" s="247"/>
      <c r="D301" s="5"/>
      <c r="E301" s="203"/>
      <c r="F301" s="5"/>
      <c r="G301" s="129"/>
      <c r="H301" s="18"/>
      <c r="I301" s="29"/>
      <c r="J301" s="25"/>
      <c r="M301" s="33"/>
      <c r="N301" s="33"/>
      <c r="O301" s="33"/>
      <c r="Q301" s="112"/>
    </row>
    <row r="302" spans="1:17" s="7" customFormat="1" ht="15.75">
      <c r="A302" s="8"/>
      <c r="B302" s="12"/>
      <c r="C302" s="86"/>
      <c r="D302" s="5"/>
      <c r="E302" s="203"/>
      <c r="F302" s="5"/>
      <c r="G302" s="129"/>
      <c r="H302" s="5"/>
      <c r="I302" s="29"/>
      <c r="J302" s="25"/>
      <c r="M302" s="33"/>
      <c r="N302" s="33"/>
      <c r="O302" s="33"/>
      <c r="Q302" s="112"/>
    </row>
    <row r="303" spans="1:17" s="7" customFormat="1" ht="15.75">
      <c r="A303" s="8"/>
      <c r="B303" s="12"/>
      <c r="C303" s="86"/>
      <c r="D303" s="5"/>
      <c r="E303" s="203"/>
      <c r="F303" s="5"/>
      <c r="G303" s="129"/>
      <c r="H303" s="5"/>
      <c r="I303" s="29"/>
      <c r="J303" s="25"/>
      <c r="M303" s="33"/>
      <c r="N303" s="33"/>
      <c r="O303" s="33"/>
      <c r="Q303" s="112"/>
    </row>
    <row r="304" spans="1:17" s="7" customFormat="1" ht="15.75">
      <c r="A304" s="8"/>
      <c r="B304" s="12"/>
      <c r="C304" s="247"/>
      <c r="D304" s="5"/>
      <c r="E304" s="203"/>
      <c r="F304" s="5"/>
      <c r="G304" s="129"/>
      <c r="H304" s="18"/>
      <c r="I304" s="29"/>
      <c r="J304" s="25"/>
      <c r="K304" s="244"/>
      <c r="M304" s="33"/>
      <c r="N304" s="33"/>
      <c r="O304" s="33"/>
      <c r="Q304" s="112"/>
    </row>
    <row r="305" spans="1:17" s="7" customFormat="1" ht="15.75">
      <c r="A305" s="8"/>
      <c r="B305" s="12"/>
      <c r="C305" s="247"/>
      <c r="D305" s="5"/>
      <c r="E305" s="203"/>
      <c r="F305" s="5"/>
      <c r="G305" s="129"/>
      <c r="H305" s="18"/>
      <c r="I305" s="29"/>
      <c r="J305" s="25"/>
      <c r="M305" s="33"/>
      <c r="N305" s="33"/>
      <c r="O305" s="33"/>
      <c r="Q305" s="112"/>
    </row>
    <row r="306" spans="1:17" s="7" customFormat="1" ht="15.75">
      <c r="A306" s="8"/>
      <c r="B306" s="12"/>
      <c r="C306" s="86"/>
      <c r="D306" s="5"/>
      <c r="E306" s="205"/>
      <c r="F306" s="5"/>
      <c r="G306" s="129"/>
      <c r="H306" s="5"/>
      <c r="I306" s="29"/>
      <c r="J306" s="25"/>
      <c r="M306" s="33"/>
      <c r="N306" s="33"/>
      <c r="O306" s="33"/>
      <c r="Q306" s="112"/>
    </row>
    <row r="307" spans="1:17" s="7" customFormat="1" ht="15.75">
      <c r="A307" s="8"/>
      <c r="B307" s="12"/>
      <c r="C307" s="86"/>
      <c r="D307" s="5"/>
      <c r="E307" s="203"/>
      <c r="F307" s="5"/>
      <c r="G307" s="129"/>
      <c r="H307" s="5"/>
      <c r="I307" s="29"/>
      <c r="J307" s="25"/>
      <c r="M307" s="33"/>
      <c r="N307" s="33"/>
      <c r="O307" s="33"/>
      <c r="Q307" s="112"/>
    </row>
    <row r="308" spans="1:17" s="7" customFormat="1" ht="15.75">
      <c r="A308" s="8"/>
      <c r="B308" s="12"/>
      <c r="C308" s="247"/>
      <c r="D308" s="5"/>
      <c r="E308" s="203"/>
      <c r="F308" s="5"/>
      <c r="G308" s="129"/>
      <c r="H308" s="18"/>
      <c r="I308" s="29"/>
      <c r="J308" s="25"/>
      <c r="M308" s="33"/>
      <c r="N308" s="33"/>
      <c r="O308" s="33"/>
      <c r="Q308" s="112"/>
    </row>
    <row r="309" spans="1:17" s="7" customFormat="1" ht="15.75">
      <c r="A309" s="8"/>
      <c r="B309" s="12"/>
      <c r="C309" s="247"/>
      <c r="D309" s="5"/>
      <c r="E309" s="203"/>
      <c r="F309" s="5"/>
      <c r="G309" s="129"/>
      <c r="H309" s="18"/>
      <c r="I309" s="29"/>
      <c r="J309" s="25"/>
      <c r="M309" s="33"/>
      <c r="N309" s="33"/>
      <c r="O309" s="33"/>
      <c r="Q309" s="112"/>
    </row>
    <row r="310" spans="1:17" s="7" customFormat="1" ht="15.75">
      <c r="A310" s="8"/>
      <c r="B310" s="12"/>
      <c r="C310" s="86"/>
      <c r="D310" s="5"/>
      <c r="E310" s="205"/>
      <c r="F310" s="5"/>
      <c r="G310" s="129"/>
      <c r="H310" s="5"/>
      <c r="I310" s="29"/>
      <c r="J310" s="25"/>
      <c r="M310" s="33"/>
      <c r="N310" s="33"/>
      <c r="O310" s="33"/>
      <c r="Q310" s="112"/>
    </row>
    <row r="311" spans="1:17" s="7" customFormat="1" ht="15.75">
      <c r="A311" s="8"/>
      <c r="B311" s="12"/>
      <c r="C311" s="86"/>
      <c r="D311" s="5"/>
      <c r="E311" s="203"/>
      <c r="F311" s="5"/>
      <c r="G311" s="129"/>
      <c r="H311" s="5"/>
      <c r="I311" s="29"/>
      <c r="J311" s="25"/>
      <c r="M311" s="33"/>
      <c r="N311" s="33"/>
      <c r="O311" s="33"/>
      <c r="Q311" s="112"/>
    </row>
    <row r="312" spans="1:17" s="7" customFormat="1" ht="15.75">
      <c r="A312" s="8"/>
      <c r="B312" s="12"/>
      <c r="C312" s="247"/>
      <c r="D312" s="5"/>
      <c r="E312" s="203"/>
      <c r="F312" s="5"/>
      <c r="G312" s="129"/>
      <c r="H312" s="18"/>
      <c r="I312" s="29"/>
      <c r="J312" s="25"/>
      <c r="K312" s="244"/>
      <c r="M312" s="33"/>
      <c r="N312" s="33"/>
      <c r="O312" s="33"/>
      <c r="Q312" s="112"/>
    </row>
    <row r="313" spans="1:17" s="7" customFormat="1" ht="15.75">
      <c r="A313" s="8"/>
      <c r="B313" s="12"/>
      <c r="C313" s="247"/>
      <c r="D313" s="5"/>
      <c r="E313" s="203"/>
      <c r="F313" s="5"/>
      <c r="G313" s="129"/>
      <c r="H313" s="18"/>
      <c r="I313" s="29"/>
      <c r="J313" s="25"/>
      <c r="M313" s="33"/>
      <c r="N313" s="33"/>
      <c r="O313" s="33"/>
      <c r="Q313" s="112"/>
    </row>
    <row r="314" spans="1:17" s="7" customFormat="1" ht="15.75">
      <c r="A314" s="8"/>
      <c r="B314" s="12"/>
      <c r="C314" s="86"/>
      <c r="D314" s="5"/>
      <c r="E314" s="205"/>
      <c r="F314" s="5"/>
      <c r="G314" s="129"/>
      <c r="H314" s="5"/>
      <c r="I314" s="29"/>
      <c r="J314" s="25"/>
      <c r="M314" s="33"/>
      <c r="N314" s="33"/>
      <c r="O314" s="33"/>
      <c r="Q314" s="112"/>
    </row>
    <row r="315" spans="2:8" ht="15.75">
      <c r="B315" s="212"/>
      <c r="C315" s="233"/>
      <c r="H315" s="228"/>
    </row>
    <row r="316" spans="2:15" ht="57" customHeight="1">
      <c r="B316" s="212"/>
      <c r="H316" s="228"/>
      <c r="I316" s="183"/>
      <c r="J316" s="183"/>
      <c r="M316" s="183"/>
      <c r="N316" s="183"/>
      <c r="O316" s="183"/>
    </row>
    <row r="317" spans="2:15" ht="15.75">
      <c r="B317" s="212"/>
      <c r="H317" s="228"/>
      <c r="I317" s="183"/>
      <c r="J317" s="183"/>
      <c r="M317" s="183"/>
      <c r="N317" s="183"/>
      <c r="O317" s="183"/>
    </row>
    <row r="318" spans="2:15" ht="15.75">
      <c r="B318" s="212"/>
      <c r="C318" s="218"/>
      <c r="E318" s="205"/>
      <c r="H318" s="202"/>
      <c r="I318" s="183"/>
      <c r="J318" s="183"/>
      <c r="M318" s="183"/>
      <c r="N318" s="183"/>
      <c r="O318" s="183"/>
    </row>
    <row r="319" spans="2:15" ht="15.75">
      <c r="B319" s="212"/>
      <c r="C319" s="218"/>
      <c r="H319" s="202"/>
      <c r="I319" s="183"/>
      <c r="J319" s="183"/>
      <c r="M319" s="183"/>
      <c r="N319" s="183"/>
      <c r="O319" s="183"/>
    </row>
    <row r="320" spans="1:17" s="7" customFormat="1" ht="15.75">
      <c r="A320" s="8"/>
      <c r="B320" s="12"/>
      <c r="C320" s="5"/>
      <c r="D320" s="5"/>
      <c r="E320" s="203"/>
      <c r="F320" s="5"/>
      <c r="G320" s="129"/>
      <c r="H320" s="18"/>
      <c r="I320" s="29"/>
      <c r="J320" s="25"/>
      <c r="M320" s="33"/>
      <c r="N320" s="33"/>
      <c r="O320" s="33"/>
      <c r="Q320" s="112"/>
    </row>
    <row r="321" spans="1:17" s="7" customFormat="1" ht="15.75">
      <c r="A321" s="8"/>
      <c r="B321" s="12"/>
      <c r="C321" s="5"/>
      <c r="D321" s="5"/>
      <c r="E321" s="203"/>
      <c r="F321" s="5"/>
      <c r="G321" s="129"/>
      <c r="H321" s="18"/>
      <c r="I321" s="29"/>
      <c r="J321" s="25"/>
      <c r="M321" s="33"/>
      <c r="N321" s="33"/>
      <c r="O321" s="33"/>
      <c r="Q321" s="112"/>
    </row>
    <row r="322" spans="1:17" s="7" customFormat="1" ht="15.75">
      <c r="A322" s="8"/>
      <c r="B322" s="12"/>
      <c r="C322" s="6"/>
      <c r="D322" s="5"/>
      <c r="E322" s="203"/>
      <c r="F322" s="5"/>
      <c r="G322" s="129"/>
      <c r="H322" s="5"/>
      <c r="I322" s="29"/>
      <c r="J322" s="25"/>
      <c r="M322" s="33"/>
      <c r="N322" s="33"/>
      <c r="O322" s="33"/>
      <c r="Q322" s="112"/>
    </row>
    <row r="323" spans="1:17" s="7" customFormat="1" ht="15.75">
      <c r="A323" s="8"/>
      <c r="B323" s="12"/>
      <c r="C323" s="6"/>
      <c r="D323" s="5"/>
      <c r="E323" s="203"/>
      <c r="F323" s="5"/>
      <c r="G323" s="129"/>
      <c r="H323" s="5"/>
      <c r="I323" s="29"/>
      <c r="J323" s="25"/>
      <c r="M323" s="33"/>
      <c r="N323" s="33"/>
      <c r="O323" s="33"/>
      <c r="Q323" s="112"/>
    </row>
    <row r="324" spans="1:17" s="7" customFormat="1" ht="105.75" customHeight="1">
      <c r="A324" s="8"/>
      <c r="B324" s="12"/>
      <c r="C324" s="247"/>
      <c r="D324" s="5"/>
      <c r="E324" s="203"/>
      <c r="F324" s="5"/>
      <c r="G324" s="129"/>
      <c r="H324" s="18"/>
      <c r="I324" s="29"/>
      <c r="J324" s="25"/>
      <c r="M324" s="33"/>
      <c r="N324" s="33"/>
      <c r="O324" s="33"/>
      <c r="Q324" s="112"/>
    </row>
    <row r="325" spans="1:17" s="7" customFormat="1" ht="15.75">
      <c r="A325" s="8"/>
      <c r="B325" s="12"/>
      <c r="C325" s="247"/>
      <c r="D325" s="5"/>
      <c r="E325" s="203"/>
      <c r="F325" s="5"/>
      <c r="G325" s="129"/>
      <c r="H325" s="18"/>
      <c r="I325" s="29"/>
      <c r="J325" s="25"/>
      <c r="M325" s="33"/>
      <c r="N325" s="33"/>
      <c r="O325" s="33"/>
      <c r="Q325" s="112"/>
    </row>
    <row r="326" spans="1:17" s="7" customFormat="1" ht="15.75">
      <c r="A326" s="8"/>
      <c r="B326" s="12"/>
      <c r="C326" s="86"/>
      <c r="D326" s="5"/>
      <c r="E326" s="203"/>
      <c r="F326" s="5"/>
      <c r="G326" s="129"/>
      <c r="H326" s="5"/>
      <c r="I326" s="29"/>
      <c r="J326" s="25"/>
      <c r="M326" s="33"/>
      <c r="N326" s="33"/>
      <c r="O326" s="33"/>
      <c r="Q326" s="112"/>
    </row>
    <row r="327" spans="1:17" s="7" customFormat="1" ht="15.75">
      <c r="A327" s="8"/>
      <c r="B327" s="12"/>
      <c r="C327" s="5"/>
      <c r="D327" s="5"/>
      <c r="E327" s="203"/>
      <c r="F327" s="5"/>
      <c r="G327" s="129"/>
      <c r="H327" s="5"/>
      <c r="I327" s="29"/>
      <c r="J327" s="25"/>
      <c r="M327" s="33"/>
      <c r="N327" s="33"/>
      <c r="O327" s="33"/>
      <c r="Q327" s="112"/>
    </row>
    <row r="328" spans="1:17" s="7" customFormat="1" ht="125.25" customHeight="1">
      <c r="A328" s="8"/>
      <c r="B328" s="12"/>
      <c r="C328" s="247"/>
      <c r="D328" s="5"/>
      <c r="E328" s="203"/>
      <c r="F328" s="5"/>
      <c r="G328" s="129"/>
      <c r="H328" s="18"/>
      <c r="I328" s="29"/>
      <c r="J328" s="25"/>
      <c r="M328" s="33"/>
      <c r="N328" s="33"/>
      <c r="O328" s="33"/>
      <c r="Q328" s="112"/>
    </row>
    <row r="329" spans="1:17" s="7" customFormat="1" ht="15.75">
      <c r="A329" s="8"/>
      <c r="B329" s="12"/>
      <c r="C329" s="247"/>
      <c r="D329" s="5"/>
      <c r="E329" s="203"/>
      <c r="F329" s="5"/>
      <c r="G329" s="129"/>
      <c r="H329" s="18"/>
      <c r="I329" s="29"/>
      <c r="J329" s="25"/>
      <c r="M329" s="33"/>
      <c r="N329" s="33"/>
      <c r="O329" s="33"/>
      <c r="Q329" s="112"/>
    </row>
    <row r="330" spans="1:17" s="7" customFormat="1" ht="15.75">
      <c r="A330" s="8"/>
      <c r="B330" s="12"/>
      <c r="C330" s="86"/>
      <c r="D330" s="5"/>
      <c r="E330" s="203"/>
      <c r="F330" s="5"/>
      <c r="G330" s="129"/>
      <c r="H330" s="5"/>
      <c r="I330" s="29"/>
      <c r="J330" s="25"/>
      <c r="M330" s="33"/>
      <c r="N330" s="33"/>
      <c r="O330" s="33"/>
      <c r="Q330" s="112"/>
    </row>
    <row r="331" spans="1:17" s="7" customFormat="1" ht="15.75">
      <c r="A331" s="8"/>
      <c r="B331" s="12"/>
      <c r="C331" s="86"/>
      <c r="D331" s="5"/>
      <c r="E331" s="203"/>
      <c r="F331" s="5"/>
      <c r="G331" s="129"/>
      <c r="H331" s="5"/>
      <c r="I331" s="29"/>
      <c r="J331" s="25"/>
      <c r="M331" s="33"/>
      <c r="N331" s="33"/>
      <c r="O331" s="33"/>
      <c r="Q331" s="112"/>
    </row>
    <row r="332" spans="1:17" s="7" customFormat="1" ht="125.25" customHeight="1">
      <c r="A332" s="8"/>
      <c r="B332" s="12"/>
      <c r="C332" s="247"/>
      <c r="D332" s="5"/>
      <c r="E332" s="203"/>
      <c r="F332" s="5"/>
      <c r="G332" s="129"/>
      <c r="H332" s="18"/>
      <c r="I332" s="29"/>
      <c r="J332" s="25"/>
      <c r="M332" s="33"/>
      <c r="N332" s="33"/>
      <c r="O332" s="33"/>
      <c r="Q332" s="112"/>
    </row>
    <row r="333" spans="1:17" s="7" customFormat="1" ht="15.75">
      <c r="A333" s="8"/>
      <c r="B333" s="12"/>
      <c r="C333" s="247"/>
      <c r="D333" s="5"/>
      <c r="E333" s="203"/>
      <c r="F333" s="5"/>
      <c r="G333" s="129"/>
      <c r="H333" s="18"/>
      <c r="I333" s="29"/>
      <c r="J333" s="25"/>
      <c r="M333" s="33"/>
      <c r="N333" s="33"/>
      <c r="O333" s="33"/>
      <c r="Q333" s="112"/>
    </row>
    <row r="334" spans="1:17" s="7" customFormat="1" ht="15.75">
      <c r="A334" s="8"/>
      <c r="B334" s="12"/>
      <c r="C334" s="86"/>
      <c r="D334" s="5"/>
      <c r="E334" s="203"/>
      <c r="F334" s="5"/>
      <c r="G334" s="129"/>
      <c r="H334" s="5"/>
      <c r="I334" s="29"/>
      <c r="J334" s="25"/>
      <c r="M334" s="33"/>
      <c r="N334" s="33"/>
      <c r="O334" s="33"/>
      <c r="Q334" s="112"/>
    </row>
    <row r="335" spans="1:17" s="7" customFormat="1" ht="15.75">
      <c r="A335" s="8"/>
      <c r="B335" s="12"/>
      <c r="C335" s="86"/>
      <c r="D335" s="5"/>
      <c r="E335" s="203"/>
      <c r="F335" s="5"/>
      <c r="G335" s="129"/>
      <c r="H335" s="5"/>
      <c r="I335" s="29"/>
      <c r="J335" s="25"/>
      <c r="M335" s="33"/>
      <c r="N335" s="33"/>
      <c r="O335" s="33"/>
      <c r="Q335" s="112"/>
    </row>
    <row r="336" spans="1:17" s="7" customFormat="1" ht="123.75" customHeight="1">
      <c r="A336" s="8"/>
      <c r="B336" s="12"/>
      <c r="C336" s="247"/>
      <c r="D336" s="5"/>
      <c r="E336" s="203"/>
      <c r="F336" s="5"/>
      <c r="G336" s="129"/>
      <c r="H336" s="18"/>
      <c r="I336" s="29"/>
      <c r="J336" s="25"/>
      <c r="M336" s="33"/>
      <c r="N336" s="33"/>
      <c r="O336" s="33"/>
      <c r="Q336" s="112"/>
    </row>
    <row r="337" spans="1:17" s="7" customFormat="1" ht="15.75">
      <c r="A337" s="8"/>
      <c r="B337" s="12"/>
      <c r="C337" s="247"/>
      <c r="D337" s="5"/>
      <c r="E337" s="203"/>
      <c r="F337" s="5"/>
      <c r="G337" s="129"/>
      <c r="H337" s="18"/>
      <c r="I337" s="29"/>
      <c r="J337" s="25"/>
      <c r="M337" s="33"/>
      <c r="N337" s="33"/>
      <c r="O337" s="33"/>
      <c r="Q337" s="112"/>
    </row>
    <row r="338" spans="1:17" s="7" customFormat="1" ht="15.75">
      <c r="A338" s="8"/>
      <c r="B338" s="12"/>
      <c r="C338" s="86"/>
      <c r="D338" s="5"/>
      <c r="E338" s="203"/>
      <c r="F338" s="5"/>
      <c r="G338" s="129"/>
      <c r="H338" s="5"/>
      <c r="I338" s="29"/>
      <c r="J338" s="25"/>
      <c r="M338" s="33"/>
      <c r="N338" s="33"/>
      <c r="O338" s="33"/>
      <c r="Q338" s="112"/>
    </row>
    <row r="339" spans="1:17" s="7" customFormat="1" ht="15.75">
      <c r="A339" s="8"/>
      <c r="B339" s="12"/>
      <c r="C339" s="86"/>
      <c r="D339" s="5"/>
      <c r="E339" s="203"/>
      <c r="F339" s="5"/>
      <c r="G339" s="129"/>
      <c r="H339" s="5"/>
      <c r="I339" s="29"/>
      <c r="J339" s="25"/>
      <c r="M339" s="33"/>
      <c r="N339" s="33"/>
      <c r="O339" s="33"/>
      <c r="Q339" s="112"/>
    </row>
    <row r="340" spans="1:17" s="7" customFormat="1" ht="125.25" customHeight="1">
      <c r="A340" s="8"/>
      <c r="B340" s="12"/>
      <c r="C340" s="247"/>
      <c r="D340" s="5"/>
      <c r="E340" s="203"/>
      <c r="F340" s="5"/>
      <c r="G340" s="129"/>
      <c r="H340" s="18"/>
      <c r="I340" s="29"/>
      <c r="J340" s="25"/>
      <c r="M340" s="33"/>
      <c r="N340" s="33"/>
      <c r="O340" s="33"/>
      <c r="Q340" s="112"/>
    </row>
    <row r="341" spans="1:17" s="7" customFormat="1" ht="15.75">
      <c r="A341" s="8"/>
      <c r="B341" s="12"/>
      <c r="C341" s="247"/>
      <c r="D341" s="5"/>
      <c r="E341" s="203"/>
      <c r="F341" s="5"/>
      <c r="G341" s="129"/>
      <c r="H341" s="18"/>
      <c r="I341" s="29"/>
      <c r="J341" s="25"/>
      <c r="M341" s="33"/>
      <c r="N341" s="33"/>
      <c r="O341" s="33"/>
      <c r="Q341" s="112"/>
    </row>
    <row r="342" spans="1:17" s="7" customFormat="1" ht="15.75">
      <c r="A342" s="8"/>
      <c r="B342" s="12"/>
      <c r="C342" s="86"/>
      <c r="D342" s="5"/>
      <c r="E342" s="203"/>
      <c r="F342" s="5"/>
      <c r="G342" s="129"/>
      <c r="H342" s="5"/>
      <c r="I342" s="29"/>
      <c r="J342" s="25"/>
      <c r="M342" s="33"/>
      <c r="N342" s="33"/>
      <c r="O342" s="33"/>
      <c r="Q342" s="112"/>
    </row>
    <row r="343" spans="1:17" s="7" customFormat="1" ht="15.75">
      <c r="A343" s="8"/>
      <c r="B343" s="12"/>
      <c r="C343" s="86"/>
      <c r="D343" s="5"/>
      <c r="E343" s="203"/>
      <c r="F343" s="5"/>
      <c r="G343" s="129"/>
      <c r="H343" s="5"/>
      <c r="I343" s="29"/>
      <c r="J343" s="25"/>
      <c r="M343" s="33"/>
      <c r="N343" s="33"/>
      <c r="O343" s="33"/>
      <c r="Q343" s="112"/>
    </row>
    <row r="344" spans="1:17" s="7" customFormat="1" ht="123" customHeight="1">
      <c r="A344" s="8"/>
      <c r="B344" s="12"/>
      <c r="C344" s="247"/>
      <c r="D344" s="5"/>
      <c r="E344" s="203"/>
      <c r="F344" s="5"/>
      <c r="G344" s="129"/>
      <c r="H344" s="18"/>
      <c r="I344" s="29"/>
      <c r="J344" s="25"/>
      <c r="M344" s="33"/>
      <c r="N344" s="33"/>
      <c r="O344" s="33"/>
      <c r="Q344" s="112"/>
    </row>
    <row r="345" spans="1:17" s="7" customFormat="1" ht="15.75">
      <c r="A345" s="8"/>
      <c r="B345" s="12"/>
      <c r="C345" s="247"/>
      <c r="D345" s="5"/>
      <c r="E345" s="203"/>
      <c r="F345" s="5"/>
      <c r="G345" s="129"/>
      <c r="H345" s="18"/>
      <c r="I345" s="29"/>
      <c r="J345" s="25"/>
      <c r="M345" s="33"/>
      <c r="N345" s="33"/>
      <c r="O345" s="33"/>
      <c r="Q345" s="112"/>
    </row>
    <row r="346" spans="1:17" s="7" customFormat="1" ht="15.75">
      <c r="A346" s="8"/>
      <c r="B346" s="12"/>
      <c r="C346" s="86"/>
      <c r="D346" s="5"/>
      <c r="E346" s="203"/>
      <c r="F346" s="5"/>
      <c r="G346" s="129"/>
      <c r="H346" s="5"/>
      <c r="I346" s="29"/>
      <c r="J346" s="25"/>
      <c r="M346" s="33"/>
      <c r="N346" s="33"/>
      <c r="O346" s="33"/>
      <c r="Q346" s="112"/>
    </row>
    <row r="347" spans="1:17" s="7" customFormat="1" ht="15.75">
      <c r="A347" s="8"/>
      <c r="B347" s="12"/>
      <c r="C347" s="86"/>
      <c r="D347" s="5"/>
      <c r="E347" s="203"/>
      <c r="F347" s="5"/>
      <c r="G347" s="129"/>
      <c r="H347" s="5"/>
      <c r="I347" s="29"/>
      <c r="J347" s="25"/>
      <c r="M347" s="33"/>
      <c r="N347" s="33"/>
      <c r="O347" s="33"/>
      <c r="Q347" s="112"/>
    </row>
    <row r="348" spans="1:17" s="7" customFormat="1" ht="119.25" customHeight="1">
      <c r="A348" s="8"/>
      <c r="B348" s="12"/>
      <c r="C348" s="247"/>
      <c r="D348" s="5"/>
      <c r="E348" s="203"/>
      <c r="F348" s="5"/>
      <c r="G348" s="129"/>
      <c r="H348" s="18"/>
      <c r="I348" s="29"/>
      <c r="J348" s="25"/>
      <c r="M348" s="33"/>
      <c r="N348" s="33"/>
      <c r="O348" s="33"/>
      <c r="Q348" s="112"/>
    </row>
    <row r="349" spans="1:17" s="7" customFormat="1" ht="15.75">
      <c r="A349" s="8"/>
      <c r="B349" s="12"/>
      <c r="C349" s="247"/>
      <c r="D349" s="5"/>
      <c r="E349" s="203"/>
      <c r="F349" s="5"/>
      <c r="G349" s="129"/>
      <c r="H349" s="18"/>
      <c r="I349" s="29"/>
      <c r="J349" s="25"/>
      <c r="M349" s="33"/>
      <c r="N349" s="33"/>
      <c r="O349" s="33"/>
      <c r="Q349" s="112"/>
    </row>
    <row r="350" spans="1:17" s="7" customFormat="1" ht="15.75">
      <c r="A350" s="8"/>
      <c r="B350" s="12"/>
      <c r="C350" s="86"/>
      <c r="D350" s="5"/>
      <c r="E350" s="203"/>
      <c r="F350" s="5"/>
      <c r="G350" s="129"/>
      <c r="H350" s="5"/>
      <c r="I350" s="29"/>
      <c r="J350" s="25"/>
      <c r="M350" s="33"/>
      <c r="N350" s="33"/>
      <c r="O350" s="33"/>
      <c r="Q350" s="112"/>
    </row>
    <row r="351" spans="1:17" s="7" customFormat="1" ht="15.75">
      <c r="A351" s="8"/>
      <c r="B351" s="12"/>
      <c r="C351" s="247"/>
      <c r="D351" s="5"/>
      <c r="E351" s="203"/>
      <c r="F351" s="5"/>
      <c r="G351" s="129"/>
      <c r="H351" s="5"/>
      <c r="I351" s="29"/>
      <c r="J351" s="25"/>
      <c r="M351" s="33"/>
      <c r="N351" s="33"/>
      <c r="O351" s="33"/>
      <c r="Q351" s="112"/>
    </row>
    <row r="352" spans="1:17" s="7" customFormat="1" ht="100.5" customHeight="1">
      <c r="A352" s="8"/>
      <c r="B352" s="12"/>
      <c r="C352" s="247"/>
      <c r="D352" s="5"/>
      <c r="E352" s="203"/>
      <c r="F352" s="5"/>
      <c r="G352" s="129"/>
      <c r="H352" s="18"/>
      <c r="I352" s="29"/>
      <c r="J352" s="25"/>
      <c r="M352" s="33"/>
      <c r="N352" s="33"/>
      <c r="O352" s="33"/>
      <c r="Q352" s="112"/>
    </row>
    <row r="353" spans="1:17" s="7" customFormat="1" ht="15.75">
      <c r="A353" s="8"/>
      <c r="B353" s="12"/>
      <c r="C353" s="247"/>
      <c r="D353" s="5"/>
      <c r="E353" s="203"/>
      <c r="F353" s="5"/>
      <c r="G353" s="129"/>
      <c r="H353" s="18"/>
      <c r="I353" s="29"/>
      <c r="J353" s="25"/>
      <c r="M353" s="33"/>
      <c r="N353" s="33"/>
      <c r="O353" s="33"/>
      <c r="Q353" s="112"/>
    </row>
    <row r="354" spans="1:17" s="7" customFormat="1" ht="15.75">
      <c r="A354" s="8"/>
      <c r="B354" s="12"/>
      <c r="C354" s="86"/>
      <c r="D354" s="5"/>
      <c r="E354" s="203"/>
      <c r="F354" s="5"/>
      <c r="G354" s="129"/>
      <c r="H354" s="5"/>
      <c r="I354" s="29"/>
      <c r="J354" s="25"/>
      <c r="M354" s="33"/>
      <c r="N354" s="33"/>
      <c r="O354" s="33"/>
      <c r="Q354" s="112"/>
    </row>
    <row r="355" spans="1:17" s="7" customFormat="1" ht="15.75">
      <c r="A355" s="8"/>
      <c r="B355" s="12"/>
      <c r="C355" s="5"/>
      <c r="D355" s="5"/>
      <c r="E355" s="203"/>
      <c r="F355" s="5"/>
      <c r="G355" s="129"/>
      <c r="H355" s="5"/>
      <c r="I355" s="29"/>
      <c r="J355" s="25"/>
      <c r="M355" s="33"/>
      <c r="N355" s="33"/>
      <c r="O355" s="33"/>
      <c r="Q355" s="112"/>
    </row>
    <row r="356" spans="1:17" s="7" customFormat="1" ht="99.75" customHeight="1">
      <c r="A356" s="8"/>
      <c r="B356" s="12"/>
      <c r="C356" s="247"/>
      <c r="D356" s="5"/>
      <c r="E356" s="203"/>
      <c r="F356" s="5"/>
      <c r="G356" s="129"/>
      <c r="H356" s="18"/>
      <c r="I356" s="29"/>
      <c r="J356" s="25"/>
      <c r="M356" s="33"/>
      <c r="N356" s="33"/>
      <c r="O356" s="33"/>
      <c r="Q356" s="112"/>
    </row>
    <row r="357" spans="1:17" s="7" customFormat="1" ht="15.75">
      <c r="A357" s="8"/>
      <c r="B357" s="12"/>
      <c r="C357" s="247"/>
      <c r="D357" s="5"/>
      <c r="E357" s="203"/>
      <c r="F357" s="5"/>
      <c r="G357" s="129"/>
      <c r="H357" s="18"/>
      <c r="I357" s="29"/>
      <c r="J357" s="25"/>
      <c r="M357" s="33"/>
      <c r="N357" s="33"/>
      <c r="O357" s="33"/>
      <c r="Q357" s="112"/>
    </row>
    <row r="358" spans="1:17" s="7" customFormat="1" ht="15.75">
      <c r="A358" s="8"/>
      <c r="B358" s="12"/>
      <c r="C358" s="86"/>
      <c r="D358" s="5"/>
      <c r="E358" s="203"/>
      <c r="F358" s="5"/>
      <c r="G358" s="129"/>
      <c r="H358" s="5"/>
      <c r="I358" s="29"/>
      <c r="J358" s="25"/>
      <c r="M358" s="33"/>
      <c r="N358" s="33"/>
      <c r="O358" s="33"/>
      <c r="Q358" s="112"/>
    </row>
    <row r="359" spans="1:17" s="7" customFormat="1" ht="15.75">
      <c r="A359" s="8"/>
      <c r="B359" s="12"/>
      <c r="C359" s="247"/>
      <c r="D359" s="5"/>
      <c r="E359" s="203"/>
      <c r="F359" s="5"/>
      <c r="G359" s="129"/>
      <c r="H359" s="5"/>
      <c r="I359" s="29"/>
      <c r="J359" s="25"/>
      <c r="M359" s="33"/>
      <c r="N359" s="33"/>
      <c r="O359" s="33"/>
      <c r="Q359" s="112"/>
    </row>
    <row r="360" spans="1:17" s="7" customFormat="1" ht="99" customHeight="1">
      <c r="A360" s="8"/>
      <c r="B360" s="12"/>
      <c r="C360" s="247"/>
      <c r="D360" s="5"/>
      <c r="E360" s="203"/>
      <c r="F360" s="5"/>
      <c r="G360" s="129"/>
      <c r="H360" s="18"/>
      <c r="I360" s="29"/>
      <c r="J360" s="25"/>
      <c r="M360" s="33"/>
      <c r="N360" s="33"/>
      <c r="O360" s="33"/>
      <c r="Q360" s="112"/>
    </row>
    <row r="361" spans="1:17" s="7" customFormat="1" ht="15.75">
      <c r="A361" s="8"/>
      <c r="B361" s="12"/>
      <c r="C361" s="247"/>
      <c r="D361" s="5"/>
      <c r="E361" s="203"/>
      <c r="F361" s="5"/>
      <c r="G361" s="129"/>
      <c r="H361" s="18"/>
      <c r="I361" s="29"/>
      <c r="J361" s="25"/>
      <c r="M361" s="33"/>
      <c r="N361" s="33"/>
      <c r="O361" s="33"/>
      <c r="Q361" s="112"/>
    </row>
    <row r="362" spans="1:17" s="7" customFormat="1" ht="15.75">
      <c r="A362" s="8"/>
      <c r="B362" s="12"/>
      <c r="C362" s="86"/>
      <c r="D362" s="5"/>
      <c r="E362" s="203"/>
      <c r="F362" s="5"/>
      <c r="G362" s="129"/>
      <c r="H362" s="5"/>
      <c r="I362" s="29"/>
      <c r="J362" s="25"/>
      <c r="M362" s="33"/>
      <c r="N362" s="33"/>
      <c r="O362" s="33"/>
      <c r="Q362" s="112"/>
    </row>
    <row r="363" spans="1:17" s="7" customFormat="1" ht="15.75">
      <c r="A363" s="8"/>
      <c r="B363" s="12"/>
      <c r="C363" s="5"/>
      <c r="D363" s="5"/>
      <c r="E363" s="203"/>
      <c r="F363" s="5"/>
      <c r="G363" s="129"/>
      <c r="H363" s="5"/>
      <c r="I363" s="29"/>
      <c r="J363" s="25"/>
      <c r="M363" s="33"/>
      <c r="N363" s="33"/>
      <c r="O363" s="33"/>
      <c r="Q363" s="112"/>
    </row>
    <row r="364" spans="1:17" s="7" customFormat="1" ht="97.5" customHeight="1">
      <c r="A364" s="8"/>
      <c r="B364" s="12"/>
      <c r="C364" s="247"/>
      <c r="D364" s="5"/>
      <c r="E364" s="203"/>
      <c r="F364" s="5"/>
      <c r="G364" s="129"/>
      <c r="H364" s="18"/>
      <c r="I364" s="29"/>
      <c r="J364" s="25"/>
      <c r="M364" s="33"/>
      <c r="N364" s="33"/>
      <c r="O364" s="33"/>
      <c r="Q364" s="112"/>
    </row>
    <row r="365" spans="1:17" s="7" customFormat="1" ht="15.75">
      <c r="A365" s="8"/>
      <c r="B365" s="12"/>
      <c r="C365" s="247"/>
      <c r="D365" s="5"/>
      <c r="E365" s="203"/>
      <c r="F365" s="5"/>
      <c r="G365" s="129"/>
      <c r="H365" s="18"/>
      <c r="I365" s="29"/>
      <c r="J365" s="25"/>
      <c r="M365" s="33"/>
      <c r="N365" s="33"/>
      <c r="O365" s="33"/>
      <c r="Q365" s="112"/>
    </row>
    <row r="366" spans="1:17" s="7" customFormat="1" ht="15.75">
      <c r="A366" s="8"/>
      <c r="B366" s="12"/>
      <c r="C366" s="86"/>
      <c r="D366" s="5"/>
      <c r="E366" s="203"/>
      <c r="F366" s="5"/>
      <c r="G366" s="129"/>
      <c r="H366" s="5"/>
      <c r="I366" s="29"/>
      <c r="J366" s="25"/>
      <c r="M366" s="33"/>
      <c r="N366" s="33"/>
      <c r="O366" s="33"/>
      <c r="Q366" s="112"/>
    </row>
    <row r="367" spans="1:17" s="7" customFormat="1" ht="15.75">
      <c r="A367" s="8"/>
      <c r="B367" s="12"/>
      <c r="C367" s="247"/>
      <c r="D367" s="5"/>
      <c r="E367" s="203"/>
      <c r="F367" s="5"/>
      <c r="G367" s="129"/>
      <c r="H367" s="5"/>
      <c r="I367" s="29"/>
      <c r="J367" s="25"/>
      <c r="M367" s="33"/>
      <c r="N367" s="33"/>
      <c r="O367" s="33"/>
      <c r="Q367" s="112"/>
    </row>
    <row r="368" spans="1:17" s="7" customFormat="1" ht="97.5" customHeight="1">
      <c r="A368" s="8"/>
      <c r="B368" s="12"/>
      <c r="C368" s="247"/>
      <c r="D368" s="5"/>
      <c r="E368" s="203"/>
      <c r="F368" s="5"/>
      <c r="G368" s="129"/>
      <c r="H368" s="18"/>
      <c r="I368" s="29"/>
      <c r="J368" s="25"/>
      <c r="M368" s="33"/>
      <c r="N368" s="33"/>
      <c r="O368" s="33"/>
      <c r="Q368" s="112"/>
    </row>
    <row r="369" spans="1:17" s="7" customFormat="1" ht="15.75">
      <c r="A369" s="8"/>
      <c r="B369" s="12"/>
      <c r="C369" s="247"/>
      <c r="D369" s="5"/>
      <c r="E369" s="203"/>
      <c r="F369" s="5"/>
      <c r="G369" s="129"/>
      <c r="H369" s="18"/>
      <c r="I369" s="29"/>
      <c r="J369" s="25"/>
      <c r="M369" s="33"/>
      <c r="N369" s="33"/>
      <c r="O369" s="33"/>
      <c r="Q369" s="112"/>
    </row>
    <row r="370" spans="1:17" s="7" customFormat="1" ht="15.75">
      <c r="A370" s="8"/>
      <c r="B370" s="12"/>
      <c r="C370" s="86"/>
      <c r="D370" s="5"/>
      <c r="E370" s="203"/>
      <c r="F370" s="5"/>
      <c r="G370" s="129"/>
      <c r="H370" s="5"/>
      <c r="I370" s="29"/>
      <c r="J370" s="25"/>
      <c r="M370" s="33"/>
      <c r="N370" s="33"/>
      <c r="O370" s="33"/>
      <c r="Q370" s="112"/>
    </row>
    <row r="371" spans="1:17" s="7" customFormat="1" ht="15.75">
      <c r="A371" s="8"/>
      <c r="B371" s="12"/>
      <c r="C371" s="5"/>
      <c r="D371" s="5"/>
      <c r="E371" s="203"/>
      <c r="F371" s="5"/>
      <c r="G371" s="129"/>
      <c r="H371" s="5"/>
      <c r="I371" s="29"/>
      <c r="J371" s="25"/>
      <c r="M371" s="33"/>
      <c r="N371" s="33"/>
      <c r="O371" s="33"/>
      <c r="Q371" s="112"/>
    </row>
    <row r="372" spans="1:17" s="7" customFormat="1" ht="98.25" customHeight="1">
      <c r="A372" s="8"/>
      <c r="B372" s="12"/>
      <c r="C372" s="247"/>
      <c r="D372" s="5"/>
      <c r="E372" s="203"/>
      <c r="F372" s="5"/>
      <c r="G372" s="129"/>
      <c r="H372" s="18"/>
      <c r="I372" s="29"/>
      <c r="J372" s="25"/>
      <c r="M372" s="33"/>
      <c r="N372" s="33"/>
      <c r="O372" s="33"/>
      <c r="Q372" s="112"/>
    </row>
    <row r="373" spans="1:17" s="7" customFormat="1" ht="15.75">
      <c r="A373" s="8"/>
      <c r="B373" s="12"/>
      <c r="C373" s="247"/>
      <c r="D373" s="5"/>
      <c r="E373" s="203"/>
      <c r="F373" s="5"/>
      <c r="G373" s="129"/>
      <c r="H373" s="18"/>
      <c r="I373" s="29"/>
      <c r="J373" s="25"/>
      <c r="M373" s="33"/>
      <c r="N373" s="33"/>
      <c r="O373" s="33"/>
      <c r="Q373" s="112"/>
    </row>
    <row r="374" spans="1:17" s="7" customFormat="1" ht="15.75">
      <c r="A374" s="8"/>
      <c r="B374" s="12"/>
      <c r="C374" s="86"/>
      <c r="D374" s="5"/>
      <c r="E374" s="203"/>
      <c r="F374" s="5"/>
      <c r="G374" s="129"/>
      <c r="H374" s="5"/>
      <c r="I374" s="29"/>
      <c r="J374" s="25"/>
      <c r="M374" s="33"/>
      <c r="N374" s="33"/>
      <c r="O374" s="33"/>
      <c r="Q374" s="112"/>
    </row>
    <row r="375" spans="1:17" s="7" customFormat="1" ht="15.75">
      <c r="A375" s="8"/>
      <c r="B375" s="12"/>
      <c r="C375" s="247"/>
      <c r="D375" s="5"/>
      <c r="E375" s="203"/>
      <c r="F375" s="5"/>
      <c r="G375" s="129"/>
      <c r="H375" s="5"/>
      <c r="I375" s="29"/>
      <c r="J375" s="25"/>
      <c r="M375" s="33"/>
      <c r="N375" s="33"/>
      <c r="O375" s="33"/>
      <c r="Q375" s="112"/>
    </row>
    <row r="376" spans="1:17" s="7" customFormat="1" ht="97.5" customHeight="1">
      <c r="A376" s="8"/>
      <c r="B376" s="12"/>
      <c r="C376" s="247"/>
      <c r="D376" s="5"/>
      <c r="E376" s="203"/>
      <c r="F376" s="5"/>
      <c r="G376" s="129"/>
      <c r="H376" s="18"/>
      <c r="I376" s="29"/>
      <c r="J376" s="25"/>
      <c r="M376" s="33"/>
      <c r="N376" s="33"/>
      <c r="O376" s="33"/>
      <c r="Q376" s="112"/>
    </row>
    <row r="377" spans="1:17" s="7" customFormat="1" ht="15.75">
      <c r="A377" s="8"/>
      <c r="B377" s="12"/>
      <c r="C377" s="247"/>
      <c r="D377" s="5"/>
      <c r="E377" s="203"/>
      <c r="F377" s="5"/>
      <c r="G377" s="129"/>
      <c r="H377" s="18"/>
      <c r="I377" s="29"/>
      <c r="J377" s="25"/>
      <c r="M377" s="33"/>
      <c r="N377" s="33"/>
      <c r="O377" s="33"/>
      <c r="Q377" s="112"/>
    </row>
    <row r="378" spans="1:17" s="7" customFormat="1" ht="15.75">
      <c r="A378" s="8"/>
      <c r="B378" s="12"/>
      <c r="C378" s="86"/>
      <c r="D378" s="5"/>
      <c r="E378" s="203"/>
      <c r="F378" s="5"/>
      <c r="G378" s="129"/>
      <c r="H378" s="5"/>
      <c r="I378" s="29"/>
      <c r="J378" s="25"/>
      <c r="M378" s="33"/>
      <c r="N378" s="33"/>
      <c r="O378" s="33"/>
      <c r="Q378" s="112"/>
    </row>
    <row r="379" spans="1:17" s="7" customFormat="1" ht="15.75">
      <c r="A379" s="8"/>
      <c r="B379" s="12"/>
      <c r="C379" s="247"/>
      <c r="D379" s="5"/>
      <c r="E379" s="203"/>
      <c r="F379" s="5"/>
      <c r="G379" s="129"/>
      <c r="H379" s="5"/>
      <c r="I379" s="29"/>
      <c r="J379" s="25"/>
      <c r="M379" s="33"/>
      <c r="N379" s="33"/>
      <c r="O379" s="33"/>
      <c r="Q379" s="112"/>
    </row>
    <row r="380" spans="1:17" s="7" customFormat="1" ht="99" customHeight="1">
      <c r="A380" s="8"/>
      <c r="B380" s="12"/>
      <c r="C380" s="247"/>
      <c r="D380" s="5"/>
      <c r="E380" s="203"/>
      <c r="F380" s="5"/>
      <c r="G380" s="129"/>
      <c r="H380" s="18"/>
      <c r="I380" s="29"/>
      <c r="J380" s="25"/>
      <c r="K380" s="12"/>
      <c r="M380" s="33"/>
      <c r="N380" s="33"/>
      <c r="O380" s="33"/>
      <c r="Q380" s="112"/>
    </row>
    <row r="381" spans="1:17" s="7" customFormat="1" ht="15.75">
      <c r="A381" s="8"/>
      <c r="B381" s="12"/>
      <c r="C381" s="247"/>
      <c r="D381" s="5"/>
      <c r="E381" s="203"/>
      <c r="F381" s="5"/>
      <c r="G381" s="129"/>
      <c r="H381" s="18"/>
      <c r="I381" s="29"/>
      <c r="J381" s="25"/>
      <c r="M381" s="33"/>
      <c r="N381" s="33"/>
      <c r="O381" s="33"/>
      <c r="Q381" s="112"/>
    </row>
    <row r="382" spans="1:17" s="7" customFormat="1" ht="15.75">
      <c r="A382" s="8"/>
      <c r="B382" s="12"/>
      <c r="C382" s="86"/>
      <c r="D382" s="5"/>
      <c r="E382" s="203"/>
      <c r="F382" s="5"/>
      <c r="G382" s="129"/>
      <c r="H382" s="5"/>
      <c r="I382" s="29"/>
      <c r="J382" s="25"/>
      <c r="M382" s="33"/>
      <c r="N382" s="33"/>
      <c r="O382" s="33"/>
      <c r="Q382" s="112"/>
    </row>
    <row r="383" spans="1:17" s="7" customFormat="1" ht="15.75">
      <c r="A383" s="8"/>
      <c r="B383" s="12"/>
      <c r="C383" s="6"/>
      <c r="D383" s="5"/>
      <c r="E383" s="203"/>
      <c r="F383" s="5"/>
      <c r="G383" s="129"/>
      <c r="H383" s="5"/>
      <c r="I383" s="29"/>
      <c r="J383" s="25"/>
      <c r="M383" s="33"/>
      <c r="N383" s="33"/>
      <c r="O383" s="33"/>
      <c r="Q383" s="112"/>
    </row>
    <row r="384" spans="1:17" s="7" customFormat="1" ht="96" customHeight="1">
      <c r="A384" s="8"/>
      <c r="B384" s="12"/>
      <c r="C384" s="247"/>
      <c r="D384" s="5"/>
      <c r="E384" s="203"/>
      <c r="F384" s="5"/>
      <c r="G384" s="129"/>
      <c r="H384" s="18"/>
      <c r="I384" s="29"/>
      <c r="J384" s="25"/>
      <c r="M384" s="33"/>
      <c r="N384" s="33"/>
      <c r="O384" s="33"/>
      <c r="Q384" s="112"/>
    </row>
    <row r="385" spans="1:17" s="7" customFormat="1" ht="15.75">
      <c r="A385" s="8"/>
      <c r="B385" s="12"/>
      <c r="C385" s="247"/>
      <c r="D385" s="5"/>
      <c r="E385" s="203"/>
      <c r="F385" s="5"/>
      <c r="G385" s="129"/>
      <c r="H385" s="18"/>
      <c r="I385" s="29"/>
      <c r="J385" s="25"/>
      <c r="M385" s="33"/>
      <c r="N385" s="33"/>
      <c r="O385" s="33"/>
      <c r="Q385" s="112"/>
    </row>
    <row r="386" spans="1:17" s="7" customFormat="1" ht="15.75">
      <c r="A386" s="8"/>
      <c r="B386" s="12"/>
      <c r="C386" s="86"/>
      <c r="D386" s="5"/>
      <c r="E386" s="203"/>
      <c r="F386" s="5"/>
      <c r="G386" s="129"/>
      <c r="H386" s="5"/>
      <c r="I386" s="29"/>
      <c r="J386" s="25"/>
      <c r="M386" s="33"/>
      <c r="N386" s="33"/>
      <c r="O386" s="33"/>
      <c r="Q386" s="112"/>
    </row>
    <row r="387" spans="1:17" s="7" customFormat="1" ht="15.75">
      <c r="A387" s="8"/>
      <c r="B387" s="12"/>
      <c r="C387" s="247"/>
      <c r="D387" s="5"/>
      <c r="E387" s="203"/>
      <c r="F387" s="5"/>
      <c r="G387" s="129"/>
      <c r="H387" s="5"/>
      <c r="I387" s="29"/>
      <c r="J387" s="25"/>
      <c r="M387" s="33"/>
      <c r="N387" s="33"/>
      <c r="O387" s="33"/>
      <c r="Q387" s="112"/>
    </row>
    <row r="388" spans="1:17" s="7" customFormat="1" ht="96.75" customHeight="1">
      <c r="A388" s="8"/>
      <c r="B388" s="12"/>
      <c r="C388" s="247"/>
      <c r="D388" s="5"/>
      <c r="E388" s="203"/>
      <c r="F388" s="5"/>
      <c r="G388" s="129"/>
      <c r="H388" s="18"/>
      <c r="I388" s="29"/>
      <c r="J388" s="25"/>
      <c r="M388" s="33"/>
      <c r="N388" s="33"/>
      <c r="O388" s="33"/>
      <c r="Q388" s="112"/>
    </row>
    <row r="389" spans="1:17" s="7" customFormat="1" ht="15.75">
      <c r="A389" s="8"/>
      <c r="B389" s="12"/>
      <c r="C389" s="247"/>
      <c r="D389" s="5"/>
      <c r="E389" s="203"/>
      <c r="F389" s="5"/>
      <c r="G389" s="129"/>
      <c r="H389" s="18"/>
      <c r="I389" s="29"/>
      <c r="J389" s="25"/>
      <c r="M389" s="33"/>
      <c r="N389" s="33"/>
      <c r="O389" s="33"/>
      <c r="Q389" s="112"/>
    </row>
    <row r="390" spans="1:17" s="7" customFormat="1" ht="15.75">
      <c r="A390" s="8"/>
      <c r="B390" s="12"/>
      <c r="C390" s="86"/>
      <c r="D390" s="5"/>
      <c r="E390" s="203"/>
      <c r="F390" s="5"/>
      <c r="G390" s="129"/>
      <c r="H390" s="5"/>
      <c r="I390" s="29"/>
      <c r="J390" s="25"/>
      <c r="M390" s="33"/>
      <c r="N390" s="33"/>
      <c r="O390" s="33"/>
      <c r="Q390" s="112"/>
    </row>
    <row r="391" spans="1:17" s="7" customFormat="1" ht="15.75">
      <c r="A391" s="8"/>
      <c r="B391" s="12"/>
      <c r="C391" s="247"/>
      <c r="D391" s="5"/>
      <c r="E391" s="203"/>
      <c r="F391" s="5"/>
      <c r="G391" s="129"/>
      <c r="H391" s="5"/>
      <c r="I391" s="29"/>
      <c r="J391" s="25"/>
      <c r="M391" s="33"/>
      <c r="N391" s="33"/>
      <c r="O391" s="33"/>
      <c r="Q391" s="112"/>
    </row>
    <row r="392" spans="1:17" s="7" customFormat="1" ht="99" customHeight="1">
      <c r="A392" s="8"/>
      <c r="B392" s="12"/>
      <c r="C392" s="247"/>
      <c r="D392" s="5"/>
      <c r="E392" s="203"/>
      <c r="F392" s="5"/>
      <c r="G392" s="129"/>
      <c r="H392" s="18"/>
      <c r="I392" s="29"/>
      <c r="J392" s="25"/>
      <c r="K392" s="12"/>
      <c r="M392" s="33"/>
      <c r="N392" s="33"/>
      <c r="O392" s="33"/>
      <c r="Q392" s="112"/>
    </row>
    <row r="393" spans="1:17" s="7" customFormat="1" ht="15.75">
      <c r="A393" s="8"/>
      <c r="B393" s="12"/>
      <c r="C393" s="247"/>
      <c r="D393" s="5"/>
      <c r="E393" s="203"/>
      <c r="F393" s="5"/>
      <c r="G393" s="129"/>
      <c r="H393" s="18"/>
      <c r="I393" s="29"/>
      <c r="J393" s="25"/>
      <c r="M393" s="33"/>
      <c r="N393" s="33"/>
      <c r="O393" s="33"/>
      <c r="Q393" s="112"/>
    </row>
    <row r="394" spans="1:17" s="7" customFormat="1" ht="15.75">
      <c r="A394" s="8"/>
      <c r="B394" s="12"/>
      <c r="C394" s="86"/>
      <c r="D394" s="5"/>
      <c r="E394" s="203"/>
      <c r="F394" s="5"/>
      <c r="G394" s="129"/>
      <c r="H394" s="5"/>
      <c r="I394" s="29"/>
      <c r="J394" s="25"/>
      <c r="M394" s="33"/>
      <c r="N394" s="33"/>
      <c r="O394" s="33"/>
      <c r="Q394" s="112"/>
    </row>
    <row r="395" spans="1:17" s="7" customFormat="1" ht="15.75">
      <c r="A395" s="8"/>
      <c r="B395" s="12"/>
      <c r="C395" s="247"/>
      <c r="D395" s="5"/>
      <c r="E395" s="203"/>
      <c r="F395" s="5"/>
      <c r="G395" s="129"/>
      <c r="H395" s="5"/>
      <c r="I395" s="29"/>
      <c r="J395" s="25"/>
      <c r="M395" s="33"/>
      <c r="N395" s="33"/>
      <c r="O395" s="33"/>
      <c r="Q395" s="112"/>
    </row>
    <row r="396" spans="1:17" s="7" customFormat="1" ht="96" customHeight="1">
      <c r="A396" s="8"/>
      <c r="B396" s="12"/>
      <c r="C396" s="247"/>
      <c r="D396" s="5"/>
      <c r="E396" s="203"/>
      <c r="F396" s="5"/>
      <c r="G396" s="129"/>
      <c r="H396" s="18"/>
      <c r="I396" s="29"/>
      <c r="J396" s="25"/>
      <c r="M396" s="33"/>
      <c r="N396" s="33"/>
      <c r="O396" s="33"/>
      <c r="Q396" s="112"/>
    </row>
    <row r="397" spans="1:17" s="7" customFormat="1" ht="15.75">
      <c r="A397" s="8"/>
      <c r="B397" s="12"/>
      <c r="C397" s="247"/>
      <c r="D397" s="5"/>
      <c r="E397" s="203"/>
      <c r="F397" s="5"/>
      <c r="G397" s="129"/>
      <c r="H397" s="18"/>
      <c r="I397" s="29"/>
      <c r="J397" s="25"/>
      <c r="M397" s="33"/>
      <c r="N397" s="33"/>
      <c r="O397" s="33"/>
      <c r="Q397" s="112"/>
    </row>
    <row r="398" spans="1:17" s="7" customFormat="1" ht="15.75">
      <c r="A398" s="8"/>
      <c r="B398" s="12"/>
      <c r="C398" s="86"/>
      <c r="D398" s="5"/>
      <c r="E398" s="203"/>
      <c r="F398" s="5"/>
      <c r="G398" s="129"/>
      <c r="H398" s="5"/>
      <c r="I398" s="29"/>
      <c r="J398" s="25"/>
      <c r="M398" s="33"/>
      <c r="N398" s="33"/>
      <c r="O398" s="33"/>
      <c r="Q398" s="112"/>
    </row>
    <row r="399" spans="1:17" s="7" customFormat="1" ht="15.75">
      <c r="A399" s="8"/>
      <c r="B399" s="12"/>
      <c r="C399" s="247"/>
      <c r="D399" s="5"/>
      <c r="E399" s="203"/>
      <c r="F399" s="5"/>
      <c r="G399" s="129"/>
      <c r="H399" s="5"/>
      <c r="I399" s="29"/>
      <c r="J399" s="25"/>
      <c r="M399" s="33"/>
      <c r="N399" s="33"/>
      <c r="O399" s="33"/>
      <c r="Q399" s="112"/>
    </row>
    <row r="400" spans="1:17" s="7" customFormat="1" ht="99" customHeight="1">
      <c r="A400" s="8"/>
      <c r="B400" s="12"/>
      <c r="C400" s="247"/>
      <c r="D400" s="5"/>
      <c r="E400" s="203"/>
      <c r="F400" s="5"/>
      <c r="G400" s="129"/>
      <c r="H400" s="18"/>
      <c r="I400" s="29"/>
      <c r="J400" s="25"/>
      <c r="K400" s="12"/>
      <c r="M400" s="33"/>
      <c r="N400" s="33"/>
      <c r="O400" s="33"/>
      <c r="Q400" s="112"/>
    </row>
    <row r="401" spans="1:17" s="7" customFormat="1" ht="15.75">
      <c r="A401" s="8"/>
      <c r="B401" s="12"/>
      <c r="C401" s="247"/>
      <c r="D401" s="5"/>
      <c r="E401" s="203"/>
      <c r="F401" s="5"/>
      <c r="G401" s="129"/>
      <c r="H401" s="18"/>
      <c r="I401" s="29"/>
      <c r="J401" s="25"/>
      <c r="M401" s="33"/>
      <c r="N401" s="33"/>
      <c r="O401" s="33"/>
      <c r="Q401" s="112"/>
    </row>
    <row r="402" spans="1:17" s="7" customFormat="1" ht="15.75">
      <c r="A402" s="8"/>
      <c r="B402" s="12"/>
      <c r="C402" s="86"/>
      <c r="D402" s="5"/>
      <c r="E402" s="203"/>
      <c r="F402" s="5"/>
      <c r="G402" s="129"/>
      <c r="H402" s="5"/>
      <c r="I402" s="29"/>
      <c r="J402" s="25"/>
      <c r="M402" s="33"/>
      <c r="N402" s="33"/>
      <c r="O402" s="33"/>
      <c r="Q402" s="112"/>
    </row>
    <row r="403" spans="1:17" s="7" customFormat="1" ht="15.75">
      <c r="A403" s="8"/>
      <c r="B403" s="12"/>
      <c r="C403" s="247"/>
      <c r="D403" s="5"/>
      <c r="E403" s="203"/>
      <c r="F403" s="5"/>
      <c r="G403" s="129"/>
      <c r="H403" s="5"/>
      <c r="I403" s="29"/>
      <c r="J403" s="25"/>
      <c r="M403" s="33"/>
      <c r="N403" s="33"/>
      <c r="O403" s="33"/>
      <c r="Q403" s="112"/>
    </row>
    <row r="404" spans="1:17" s="7" customFormat="1" ht="96" customHeight="1">
      <c r="A404" s="8"/>
      <c r="B404" s="12"/>
      <c r="C404" s="247"/>
      <c r="D404" s="5"/>
      <c r="E404" s="203"/>
      <c r="F404" s="5"/>
      <c r="G404" s="129"/>
      <c r="H404" s="18"/>
      <c r="I404" s="29"/>
      <c r="J404" s="25"/>
      <c r="M404" s="33"/>
      <c r="N404" s="33"/>
      <c r="O404" s="33"/>
      <c r="Q404" s="112"/>
    </row>
    <row r="405" spans="1:17" s="7" customFormat="1" ht="15.75">
      <c r="A405" s="8"/>
      <c r="B405" s="12"/>
      <c r="C405" s="247"/>
      <c r="D405" s="5"/>
      <c r="E405" s="203"/>
      <c r="F405" s="5"/>
      <c r="G405" s="129"/>
      <c r="H405" s="18"/>
      <c r="I405" s="29"/>
      <c r="J405" s="25"/>
      <c r="M405" s="33"/>
      <c r="N405" s="33"/>
      <c r="O405" s="33"/>
      <c r="Q405" s="112"/>
    </row>
    <row r="406" spans="1:17" s="7" customFormat="1" ht="15.75">
      <c r="A406" s="8"/>
      <c r="B406" s="12"/>
      <c r="C406" s="86"/>
      <c r="D406" s="5"/>
      <c r="E406" s="203"/>
      <c r="F406" s="5"/>
      <c r="G406" s="129"/>
      <c r="H406" s="5"/>
      <c r="I406" s="29"/>
      <c r="J406" s="25"/>
      <c r="M406" s="33"/>
      <c r="N406" s="33"/>
      <c r="O406" s="33"/>
      <c r="Q406" s="112"/>
    </row>
    <row r="407" spans="1:17" s="7" customFormat="1" ht="15.75">
      <c r="A407" s="8"/>
      <c r="B407" s="12"/>
      <c r="C407" s="247"/>
      <c r="D407" s="5"/>
      <c r="E407" s="203"/>
      <c r="F407" s="5"/>
      <c r="G407" s="129"/>
      <c r="H407" s="5"/>
      <c r="I407" s="29"/>
      <c r="J407" s="25"/>
      <c r="M407" s="33"/>
      <c r="N407" s="33"/>
      <c r="O407" s="33"/>
      <c r="Q407" s="112"/>
    </row>
    <row r="408" spans="1:17" s="7" customFormat="1" ht="98.25" customHeight="1">
      <c r="A408" s="8"/>
      <c r="B408" s="12"/>
      <c r="C408" s="247"/>
      <c r="D408" s="5"/>
      <c r="E408" s="203"/>
      <c r="F408" s="5"/>
      <c r="G408" s="129"/>
      <c r="H408" s="18"/>
      <c r="I408" s="29"/>
      <c r="J408" s="25"/>
      <c r="M408" s="33"/>
      <c r="N408" s="33"/>
      <c r="O408" s="33"/>
      <c r="Q408" s="112"/>
    </row>
    <row r="409" spans="1:17" s="7" customFormat="1" ht="15.75">
      <c r="A409" s="8"/>
      <c r="B409" s="12"/>
      <c r="C409" s="247"/>
      <c r="D409" s="5"/>
      <c r="E409" s="203"/>
      <c r="F409" s="5"/>
      <c r="G409" s="129"/>
      <c r="H409" s="18"/>
      <c r="I409" s="29"/>
      <c r="J409" s="25"/>
      <c r="M409" s="33"/>
      <c r="N409" s="33"/>
      <c r="O409" s="33"/>
      <c r="Q409" s="112"/>
    </row>
    <row r="410" spans="1:17" s="7" customFormat="1" ht="15.75">
      <c r="A410" s="8"/>
      <c r="B410" s="12"/>
      <c r="C410" s="86"/>
      <c r="D410" s="5"/>
      <c r="E410" s="203"/>
      <c r="F410" s="5"/>
      <c r="G410" s="129"/>
      <c r="H410" s="5"/>
      <c r="I410" s="29"/>
      <c r="J410" s="25"/>
      <c r="M410" s="33"/>
      <c r="N410" s="33"/>
      <c r="O410" s="33"/>
      <c r="Q410" s="112"/>
    </row>
    <row r="411" spans="1:17" s="7" customFormat="1" ht="15.75">
      <c r="A411" s="8"/>
      <c r="B411" s="12"/>
      <c r="C411" s="247"/>
      <c r="D411" s="5"/>
      <c r="E411" s="203"/>
      <c r="F411" s="5"/>
      <c r="G411" s="129"/>
      <c r="H411" s="5"/>
      <c r="I411" s="29"/>
      <c r="J411" s="25"/>
      <c r="M411" s="33"/>
      <c r="N411" s="33"/>
      <c r="O411" s="33"/>
      <c r="Q411" s="112"/>
    </row>
    <row r="412" spans="1:17" s="7" customFormat="1" ht="96" customHeight="1">
      <c r="A412" s="8"/>
      <c r="B412" s="12"/>
      <c r="C412" s="247"/>
      <c r="D412" s="5"/>
      <c r="E412" s="203"/>
      <c r="F412" s="5"/>
      <c r="G412" s="129"/>
      <c r="H412" s="18"/>
      <c r="I412" s="29"/>
      <c r="J412" s="25"/>
      <c r="M412" s="33"/>
      <c r="N412" s="33"/>
      <c r="O412" s="33"/>
      <c r="Q412" s="112"/>
    </row>
    <row r="413" spans="1:17" s="7" customFormat="1" ht="15.75">
      <c r="A413" s="8"/>
      <c r="B413" s="12"/>
      <c r="C413" s="247"/>
      <c r="D413" s="5"/>
      <c r="E413" s="203"/>
      <c r="F413" s="5"/>
      <c r="G413" s="129"/>
      <c r="H413" s="18"/>
      <c r="I413" s="29"/>
      <c r="J413" s="25"/>
      <c r="M413" s="33"/>
      <c r="N413" s="33"/>
      <c r="O413" s="33"/>
      <c r="Q413" s="112"/>
    </row>
    <row r="414" spans="1:17" s="7" customFormat="1" ht="15.75">
      <c r="A414" s="8"/>
      <c r="B414" s="12"/>
      <c r="C414" s="86"/>
      <c r="D414" s="5"/>
      <c r="E414" s="203"/>
      <c r="F414" s="5"/>
      <c r="G414" s="129"/>
      <c r="H414" s="5"/>
      <c r="I414" s="29"/>
      <c r="J414" s="25"/>
      <c r="M414" s="33"/>
      <c r="N414" s="33"/>
      <c r="O414" s="33"/>
      <c r="Q414" s="112"/>
    </row>
    <row r="415" spans="1:17" s="7" customFormat="1" ht="15.75">
      <c r="A415" s="8"/>
      <c r="B415" s="12"/>
      <c r="C415" s="247"/>
      <c r="D415" s="5"/>
      <c r="E415" s="203"/>
      <c r="F415" s="5"/>
      <c r="G415" s="129"/>
      <c r="H415" s="5"/>
      <c r="I415" s="29"/>
      <c r="J415" s="25"/>
      <c r="M415" s="33"/>
      <c r="N415" s="33"/>
      <c r="O415" s="33"/>
      <c r="Q415" s="112"/>
    </row>
    <row r="416" spans="1:17" s="7" customFormat="1" ht="99" customHeight="1">
      <c r="A416" s="8"/>
      <c r="B416" s="12"/>
      <c r="C416" s="247"/>
      <c r="D416" s="5"/>
      <c r="E416" s="203"/>
      <c r="F416" s="5"/>
      <c r="G416" s="129"/>
      <c r="H416" s="18"/>
      <c r="I416" s="29"/>
      <c r="J416" s="25"/>
      <c r="M416" s="33"/>
      <c r="N416" s="33"/>
      <c r="O416" s="33"/>
      <c r="Q416" s="112"/>
    </row>
    <row r="417" spans="1:17" s="7" customFormat="1" ht="15.75">
      <c r="A417" s="8"/>
      <c r="B417" s="12"/>
      <c r="C417" s="247"/>
      <c r="D417" s="5"/>
      <c r="E417" s="203"/>
      <c r="F417" s="5"/>
      <c r="G417" s="129"/>
      <c r="H417" s="18"/>
      <c r="I417" s="29"/>
      <c r="J417" s="25"/>
      <c r="M417" s="33"/>
      <c r="N417" s="33"/>
      <c r="O417" s="33"/>
      <c r="Q417" s="112"/>
    </row>
    <row r="418" spans="1:17" s="7" customFormat="1" ht="15.75">
      <c r="A418" s="8"/>
      <c r="B418" s="12"/>
      <c r="C418" s="86"/>
      <c r="D418" s="5"/>
      <c r="E418" s="203"/>
      <c r="F418" s="5"/>
      <c r="G418" s="129"/>
      <c r="H418" s="5"/>
      <c r="I418" s="29"/>
      <c r="J418" s="25"/>
      <c r="M418" s="33"/>
      <c r="N418" s="33"/>
      <c r="O418" s="33"/>
      <c r="Q418" s="112"/>
    </row>
    <row r="419" spans="1:17" s="7" customFormat="1" ht="15.75">
      <c r="A419" s="8"/>
      <c r="B419" s="12"/>
      <c r="C419" s="247"/>
      <c r="D419" s="5"/>
      <c r="E419" s="203"/>
      <c r="F419" s="5"/>
      <c r="G419" s="129"/>
      <c r="H419" s="5"/>
      <c r="I419" s="29"/>
      <c r="J419" s="25"/>
      <c r="M419" s="33"/>
      <c r="N419" s="33"/>
      <c r="O419" s="33"/>
      <c r="Q419" s="112"/>
    </row>
    <row r="420" spans="1:17" s="7" customFormat="1" ht="97.5" customHeight="1">
      <c r="A420" s="8"/>
      <c r="B420" s="12"/>
      <c r="C420" s="247"/>
      <c r="D420" s="5"/>
      <c r="E420" s="203"/>
      <c r="F420" s="5"/>
      <c r="G420" s="129"/>
      <c r="H420" s="18"/>
      <c r="I420" s="29"/>
      <c r="J420" s="25"/>
      <c r="M420" s="33"/>
      <c r="N420" s="33"/>
      <c r="O420" s="33"/>
      <c r="Q420" s="112"/>
    </row>
    <row r="421" spans="1:17" s="7" customFormat="1" ht="15.75">
      <c r="A421" s="8"/>
      <c r="B421" s="12"/>
      <c r="C421" s="247"/>
      <c r="D421" s="5"/>
      <c r="E421" s="203"/>
      <c r="F421" s="5"/>
      <c r="G421" s="129"/>
      <c r="H421" s="18"/>
      <c r="I421" s="29"/>
      <c r="J421" s="25"/>
      <c r="M421" s="33"/>
      <c r="N421" s="33"/>
      <c r="O421" s="33"/>
      <c r="Q421" s="112"/>
    </row>
    <row r="422" spans="1:17" s="7" customFormat="1" ht="15.75">
      <c r="A422" s="8"/>
      <c r="B422" s="12"/>
      <c r="C422" s="86"/>
      <c r="D422" s="5"/>
      <c r="E422" s="203"/>
      <c r="F422" s="5"/>
      <c r="G422" s="129"/>
      <c r="H422" s="5"/>
      <c r="I422" s="29"/>
      <c r="J422" s="25"/>
      <c r="M422" s="33"/>
      <c r="N422" s="33"/>
      <c r="O422" s="33"/>
      <c r="Q422" s="112"/>
    </row>
    <row r="423" spans="1:17" s="7" customFormat="1" ht="15.75">
      <c r="A423" s="8"/>
      <c r="B423" s="12"/>
      <c r="C423" s="247"/>
      <c r="D423" s="5"/>
      <c r="E423" s="203"/>
      <c r="F423" s="5"/>
      <c r="G423" s="129"/>
      <c r="H423" s="5"/>
      <c r="I423" s="29"/>
      <c r="J423" s="25"/>
      <c r="M423" s="33"/>
      <c r="N423" s="33"/>
      <c r="O423" s="33"/>
      <c r="Q423" s="112"/>
    </row>
    <row r="424" spans="1:17" s="7" customFormat="1" ht="96.75" customHeight="1">
      <c r="A424" s="8"/>
      <c r="B424" s="12"/>
      <c r="C424" s="247"/>
      <c r="D424" s="5"/>
      <c r="E424" s="203"/>
      <c r="F424" s="5"/>
      <c r="G424" s="129"/>
      <c r="H424" s="18"/>
      <c r="I424" s="29"/>
      <c r="J424" s="25"/>
      <c r="M424" s="33"/>
      <c r="N424" s="33"/>
      <c r="O424" s="33"/>
      <c r="Q424" s="112"/>
    </row>
    <row r="425" spans="1:17" s="7" customFormat="1" ht="15.75">
      <c r="A425" s="8"/>
      <c r="B425" s="12"/>
      <c r="C425" s="247"/>
      <c r="D425" s="5"/>
      <c r="E425" s="203"/>
      <c r="F425" s="5"/>
      <c r="G425" s="129"/>
      <c r="H425" s="18"/>
      <c r="I425" s="29"/>
      <c r="J425" s="25"/>
      <c r="M425" s="33"/>
      <c r="N425" s="33"/>
      <c r="O425" s="33"/>
      <c r="Q425" s="112"/>
    </row>
    <row r="426" spans="1:17" s="7" customFormat="1" ht="15.75">
      <c r="A426" s="8"/>
      <c r="B426" s="12"/>
      <c r="C426" s="86"/>
      <c r="D426" s="5"/>
      <c r="E426" s="203"/>
      <c r="F426" s="5"/>
      <c r="G426" s="129"/>
      <c r="H426" s="5"/>
      <c r="I426" s="29"/>
      <c r="J426" s="25"/>
      <c r="M426" s="33"/>
      <c r="N426" s="33"/>
      <c r="O426" s="33"/>
      <c r="Q426" s="112"/>
    </row>
    <row r="427" spans="1:17" s="7" customFormat="1" ht="15.75">
      <c r="A427" s="8"/>
      <c r="B427" s="12"/>
      <c r="C427" s="247"/>
      <c r="D427" s="5"/>
      <c r="E427" s="203"/>
      <c r="F427" s="5"/>
      <c r="G427" s="129"/>
      <c r="H427" s="5"/>
      <c r="I427" s="29"/>
      <c r="J427" s="25"/>
      <c r="M427" s="33"/>
      <c r="N427" s="33"/>
      <c r="O427" s="33"/>
      <c r="Q427" s="112"/>
    </row>
    <row r="428" spans="1:17" s="7" customFormat="1" ht="93" customHeight="1">
      <c r="A428" s="8"/>
      <c r="B428" s="12"/>
      <c r="C428" s="247"/>
      <c r="D428" s="5"/>
      <c r="E428" s="203"/>
      <c r="F428" s="5"/>
      <c r="G428" s="129"/>
      <c r="H428" s="18"/>
      <c r="I428" s="29"/>
      <c r="J428" s="25"/>
      <c r="M428" s="33"/>
      <c r="N428" s="33"/>
      <c r="O428" s="33"/>
      <c r="Q428" s="112"/>
    </row>
    <row r="429" spans="1:17" s="7" customFormat="1" ht="15.75">
      <c r="A429" s="8"/>
      <c r="B429" s="12"/>
      <c r="C429" s="247"/>
      <c r="D429" s="5"/>
      <c r="E429" s="203"/>
      <c r="F429" s="5"/>
      <c r="G429" s="129"/>
      <c r="H429" s="18"/>
      <c r="I429" s="29"/>
      <c r="J429" s="25"/>
      <c r="M429" s="33"/>
      <c r="N429" s="33"/>
      <c r="O429" s="33"/>
      <c r="Q429" s="112"/>
    </row>
    <row r="430" spans="1:17" s="7" customFormat="1" ht="15.75">
      <c r="A430" s="8"/>
      <c r="B430" s="12"/>
      <c r="C430" s="86"/>
      <c r="D430" s="5"/>
      <c r="E430" s="203"/>
      <c r="F430" s="5"/>
      <c r="G430" s="129"/>
      <c r="H430" s="5"/>
      <c r="I430" s="29"/>
      <c r="J430" s="252"/>
      <c r="M430" s="33"/>
      <c r="N430" s="33"/>
      <c r="O430" s="33"/>
      <c r="Q430" s="112"/>
    </row>
    <row r="431" spans="1:17" s="7" customFormat="1" ht="15.75">
      <c r="A431" s="8"/>
      <c r="B431" s="12"/>
      <c r="C431" s="247"/>
      <c r="D431" s="5"/>
      <c r="E431" s="203"/>
      <c r="F431" s="5"/>
      <c r="G431" s="129"/>
      <c r="H431" s="5"/>
      <c r="I431" s="29"/>
      <c r="J431" s="25"/>
      <c r="M431" s="33"/>
      <c r="N431" s="33"/>
      <c r="O431" s="33"/>
      <c r="Q431" s="112"/>
    </row>
    <row r="432" spans="1:17" s="7" customFormat="1" ht="15.75">
      <c r="A432" s="8"/>
      <c r="B432" s="12"/>
      <c r="C432" s="247"/>
      <c r="D432" s="5"/>
      <c r="E432" s="203"/>
      <c r="F432" s="5"/>
      <c r="G432" s="129"/>
      <c r="H432" s="18"/>
      <c r="I432" s="29"/>
      <c r="J432" s="25"/>
      <c r="M432" s="33"/>
      <c r="N432" s="33"/>
      <c r="O432" s="33"/>
      <c r="Q432" s="112"/>
    </row>
    <row r="433" spans="1:17" s="7" customFormat="1" ht="15.75">
      <c r="A433" s="8"/>
      <c r="B433" s="12"/>
      <c r="C433" s="247"/>
      <c r="D433" s="5"/>
      <c r="E433" s="203"/>
      <c r="F433" s="5"/>
      <c r="G433" s="129"/>
      <c r="H433" s="18"/>
      <c r="I433" s="29"/>
      <c r="J433" s="25"/>
      <c r="M433" s="33"/>
      <c r="N433" s="33"/>
      <c r="O433" s="33"/>
      <c r="Q433" s="112"/>
    </row>
    <row r="434" spans="1:17" s="7" customFormat="1" ht="15.75">
      <c r="A434" s="8"/>
      <c r="B434" s="12"/>
      <c r="C434" s="86"/>
      <c r="D434" s="5"/>
      <c r="E434" s="203"/>
      <c r="F434" s="5"/>
      <c r="G434" s="129"/>
      <c r="H434" s="5"/>
      <c r="I434" s="29"/>
      <c r="J434" s="25"/>
      <c r="M434" s="33"/>
      <c r="N434" s="33"/>
      <c r="O434" s="33"/>
      <c r="Q434" s="112"/>
    </row>
    <row r="435" spans="1:17" s="7" customFormat="1" ht="15.75">
      <c r="A435" s="8"/>
      <c r="B435" s="12"/>
      <c r="C435" s="86"/>
      <c r="D435" s="5"/>
      <c r="E435" s="203"/>
      <c r="F435" s="5"/>
      <c r="G435" s="129"/>
      <c r="H435" s="5"/>
      <c r="I435" s="29"/>
      <c r="J435" s="25"/>
      <c r="M435" s="33"/>
      <c r="N435" s="33"/>
      <c r="O435" s="33"/>
      <c r="Q435" s="112"/>
    </row>
    <row r="436" spans="2:8" ht="93.75" customHeight="1">
      <c r="B436" s="12"/>
      <c r="H436" s="228"/>
    </row>
    <row r="437" spans="2:8" ht="15.75">
      <c r="B437" s="212"/>
      <c r="H437" s="228"/>
    </row>
    <row r="438" spans="2:17" ht="15.75">
      <c r="B438" s="212"/>
      <c r="C438" s="218"/>
      <c r="H438" s="202"/>
      <c r="Q438" s="253"/>
    </row>
    <row r="439" spans="2:17" ht="15.75">
      <c r="B439" s="212"/>
      <c r="H439" s="202"/>
      <c r="Q439" s="253"/>
    </row>
    <row r="440" spans="2:8" ht="112.5" customHeight="1">
      <c r="B440" s="12"/>
      <c r="H440" s="228"/>
    </row>
    <row r="441" spans="2:8" ht="15.75">
      <c r="B441" s="212"/>
      <c r="H441" s="228"/>
    </row>
    <row r="442" spans="2:17" ht="15.75">
      <c r="B442" s="212"/>
      <c r="C442" s="218"/>
      <c r="H442" s="202"/>
      <c r="Q442" s="253"/>
    </row>
    <row r="443" spans="2:17" ht="15.75">
      <c r="B443" s="212"/>
      <c r="H443" s="202"/>
      <c r="J443" s="254"/>
      <c r="Q443" s="253"/>
    </row>
    <row r="444" spans="2:8" ht="81.75" customHeight="1">
      <c r="B444" s="12"/>
      <c r="H444" s="228"/>
    </row>
    <row r="445" spans="2:8" ht="15.75">
      <c r="B445" s="212"/>
      <c r="H445" s="228"/>
    </row>
    <row r="446" spans="2:17" ht="15.75">
      <c r="B446" s="212"/>
      <c r="C446" s="218"/>
      <c r="H446" s="202"/>
      <c r="Q446" s="253"/>
    </row>
    <row r="447" spans="2:17" ht="15.75">
      <c r="B447" s="212"/>
      <c r="H447" s="202"/>
      <c r="Q447" s="253"/>
    </row>
    <row r="448" spans="2:17" ht="15.75">
      <c r="B448" s="212"/>
      <c r="H448" s="202"/>
      <c r="Q448" s="253"/>
    </row>
    <row r="449" spans="2:8" ht="28.5" customHeight="1">
      <c r="B449" s="12"/>
      <c r="H449" s="228"/>
    </row>
    <row r="450" spans="2:8" ht="15.75">
      <c r="B450" s="212"/>
      <c r="H450" s="228"/>
    </row>
    <row r="451" spans="1:17" s="257" customFormat="1" ht="15.75">
      <c r="A451" s="240"/>
      <c r="B451" s="219"/>
      <c r="C451" s="226"/>
      <c r="D451" s="220"/>
      <c r="E451" s="221"/>
      <c r="F451" s="220"/>
      <c r="G451" s="222"/>
      <c r="H451" s="220"/>
      <c r="I451" s="255"/>
      <c r="J451" s="256"/>
      <c r="M451" s="258"/>
      <c r="N451" s="258"/>
      <c r="O451" s="258"/>
      <c r="Q451" s="259"/>
    </row>
    <row r="452" spans="2:15" ht="15.75">
      <c r="B452" s="212"/>
      <c r="C452" s="218"/>
      <c r="H452" s="202"/>
      <c r="I452" s="183"/>
      <c r="J452" s="183"/>
      <c r="M452" s="183"/>
      <c r="N452" s="183"/>
      <c r="O452" s="183"/>
    </row>
    <row r="453" spans="2:8" ht="84" customHeight="1">
      <c r="B453" s="12"/>
      <c r="H453" s="228"/>
    </row>
    <row r="454" spans="2:8" ht="15.75">
      <c r="B454" s="212"/>
      <c r="H454" s="228"/>
    </row>
    <row r="455" spans="2:17" ht="15.75">
      <c r="B455" s="212"/>
      <c r="C455" s="218"/>
      <c r="H455" s="202"/>
      <c r="Q455" s="253"/>
    </row>
    <row r="456" spans="2:17" ht="15.75">
      <c r="B456" s="212"/>
      <c r="C456" s="218"/>
      <c r="H456" s="202"/>
      <c r="Q456" s="253"/>
    </row>
    <row r="457" spans="2:8" ht="15.75">
      <c r="B457" s="12"/>
      <c r="H457" s="228"/>
    </row>
    <row r="458" spans="2:8" ht="15.75">
      <c r="B458" s="212"/>
      <c r="H458" s="228"/>
    </row>
    <row r="459" spans="2:17" ht="15.75">
      <c r="B459" s="212"/>
      <c r="C459" s="218"/>
      <c r="H459" s="202"/>
      <c r="Q459" s="253"/>
    </row>
    <row r="460" spans="2:17" ht="15.75">
      <c r="B460" s="212"/>
      <c r="C460" s="218"/>
      <c r="H460" s="202"/>
      <c r="Q460" s="253"/>
    </row>
    <row r="461" spans="2:8" ht="15.75">
      <c r="B461" s="12"/>
      <c r="H461" s="228"/>
    </row>
    <row r="462" spans="2:8" ht="15.75">
      <c r="B462" s="212"/>
      <c r="H462" s="228"/>
    </row>
    <row r="463" spans="2:17" ht="15.75">
      <c r="B463" s="212"/>
      <c r="C463" s="218"/>
      <c r="H463" s="202"/>
      <c r="Q463" s="253"/>
    </row>
    <row r="464" spans="1:17" s="7" customFormat="1" ht="15.75">
      <c r="A464" s="8"/>
      <c r="B464" s="12"/>
      <c r="C464" s="247"/>
      <c r="D464" s="5"/>
      <c r="E464" s="203"/>
      <c r="F464" s="5"/>
      <c r="G464" s="129"/>
      <c r="H464" s="5"/>
      <c r="Q464" s="112"/>
    </row>
    <row r="465" spans="2:8" ht="15.75">
      <c r="B465" s="12"/>
      <c r="H465" s="228"/>
    </row>
    <row r="466" spans="2:8" ht="15.75">
      <c r="B466" s="212"/>
      <c r="H466" s="228"/>
    </row>
    <row r="467" spans="2:17" ht="15.75">
      <c r="B467" s="212"/>
      <c r="C467" s="218"/>
      <c r="H467" s="202"/>
      <c r="Q467" s="253"/>
    </row>
    <row r="468" spans="2:17" ht="15.75">
      <c r="B468" s="212"/>
      <c r="C468" s="218"/>
      <c r="H468" s="202"/>
      <c r="Q468" s="253"/>
    </row>
    <row r="469" spans="2:8" ht="15.75">
      <c r="B469" s="12"/>
      <c r="H469" s="228"/>
    </row>
    <row r="470" spans="2:8" ht="15.75">
      <c r="B470" s="212"/>
      <c r="H470" s="228"/>
    </row>
    <row r="471" spans="2:17" ht="15.75">
      <c r="B471" s="212"/>
      <c r="C471" s="218"/>
      <c r="H471" s="202"/>
      <c r="Q471" s="253"/>
    </row>
    <row r="472" spans="2:17" ht="15.75">
      <c r="B472" s="212"/>
      <c r="C472" s="218"/>
      <c r="H472" s="202"/>
      <c r="Q472" s="253"/>
    </row>
    <row r="473" spans="2:8" ht="15.75">
      <c r="B473" s="12"/>
      <c r="H473" s="228"/>
    </row>
    <row r="474" spans="2:8" ht="15.75">
      <c r="B474" s="212"/>
      <c r="H474" s="228"/>
    </row>
    <row r="475" spans="2:17" ht="15.75">
      <c r="B475" s="212"/>
      <c r="C475" s="218"/>
      <c r="H475" s="202"/>
      <c r="Q475" s="253"/>
    </row>
    <row r="476" spans="2:17" ht="15.75">
      <c r="B476" s="212"/>
      <c r="H476" s="202"/>
      <c r="Q476" s="253"/>
    </row>
    <row r="477" spans="2:8" ht="15.75">
      <c r="B477" s="12"/>
      <c r="H477" s="228"/>
    </row>
    <row r="478" spans="2:8" ht="15.75">
      <c r="B478" s="212"/>
      <c r="H478" s="228"/>
    </row>
    <row r="479" spans="2:17" ht="15.75">
      <c r="B479" s="212"/>
      <c r="C479" s="218"/>
      <c r="H479" s="202"/>
      <c r="Q479" s="253"/>
    </row>
    <row r="480" spans="2:17" ht="15.75">
      <c r="B480" s="212"/>
      <c r="C480" s="218"/>
      <c r="H480" s="202"/>
      <c r="K480" s="194"/>
      <c r="L480" s="194"/>
      <c r="Q480" s="253"/>
    </row>
    <row r="481" spans="2:8" ht="15.75">
      <c r="B481" s="12"/>
      <c r="H481" s="228"/>
    </row>
    <row r="482" spans="2:8" ht="15.75">
      <c r="B482" s="212"/>
      <c r="H482" s="228"/>
    </row>
    <row r="483" spans="2:17" ht="15.75">
      <c r="B483" s="212"/>
      <c r="C483" s="218"/>
      <c r="H483" s="202"/>
      <c r="Q483" s="253"/>
    </row>
    <row r="484" spans="2:17" ht="15.75">
      <c r="B484" s="212"/>
      <c r="C484" s="218"/>
      <c r="H484" s="202"/>
      <c r="Q484" s="253"/>
    </row>
    <row r="485" spans="2:8" ht="15.75">
      <c r="B485" s="12"/>
      <c r="H485" s="228"/>
    </row>
    <row r="486" spans="2:8" ht="15.75">
      <c r="B486" s="212"/>
      <c r="H486" s="228"/>
    </row>
    <row r="487" spans="2:17" ht="15.75">
      <c r="B487" s="212"/>
      <c r="C487" s="218"/>
      <c r="H487" s="202"/>
      <c r="Q487" s="253"/>
    </row>
    <row r="488" spans="2:17" ht="15.75">
      <c r="B488" s="212"/>
      <c r="H488" s="202"/>
      <c r="Q488" s="253"/>
    </row>
    <row r="489" spans="2:8" ht="15.75">
      <c r="B489" s="12"/>
      <c r="H489" s="228"/>
    </row>
    <row r="490" spans="2:8" ht="15.75">
      <c r="B490" s="212"/>
      <c r="H490" s="228"/>
    </row>
    <row r="491" spans="2:17" ht="15.75">
      <c r="B491" s="212"/>
      <c r="C491" s="218"/>
      <c r="H491" s="202"/>
      <c r="Q491" s="253"/>
    </row>
    <row r="492" spans="2:17" ht="15.75">
      <c r="B492" s="212"/>
      <c r="H492" s="202"/>
      <c r="Q492" s="253"/>
    </row>
    <row r="493" spans="2:8" ht="15.75">
      <c r="B493" s="12"/>
      <c r="H493" s="228"/>
    </row>
    <row r="494" spans="2:8" ht="15.75">
      <c r="B494" s="212"/>
      <c r="H494" s="228"/>
    </row>
    <row r="495" spans="2:17" ht="15.75">
      <c r="B495" s="212"/>
      <c r="C495" s="218"/>
      <c r="H495" s="202"/>
      <c r="Q495" s="253"/>
    </row>
    <row r="496" spans="2:17" ht="15.75">
      <c r="B496" s="212"/>
      <c r="C496" s="218"/>
      <c r="H496" s="202"/>
      <c r="Q496" s="253"/>
    </row>
    <row r="497" spans="2:8" ht="15.75">
      <c r="B497" s="12"/>
      <c r="H497" s="228"/>
    </row>
    <row r="498" spans="2:8" ht="15.75">
      <c r="B498" s="212"/>
      <c r="H498" s="228"/>
    </row>
    <row r="499" spans="2:17" ht="15.75">
      <c r="B499" s="212"/>
      <c r="C499" s="218"/>
      <c r="H499" s="202"/>
      <c r="Q499" s="253"/>
    </row>
    <row r="500" spans="2:17" ht="15.75">
      <c r="B500" s="212"/>
      <c r="C500" s="218"/>
      <c r="H500" s="202"/>
      <c r="Q500" s="253"/>
    </row>
    <row r="501" spans="2:8" ht="15.75">
      <c r="B501" s="12"/>
      <c r="H501" s="228"/>
    </row>
    <row r="502" spans="2:8" ht="15.75">
      <c r="B502" s="212"/>
      <c r="H502" s="228"/>
    </row>
    <row r="503" spans="2:17" ht="15.75">
      <c r="B503" s="212"/>
      <c r="C503" s="218"/>
      <c r="H503" s="202"/>
      <c r="Q503" s="253"/>
    </row>
    <row r="504" spans="2:17" ht="15.75">
      <c r="B504" s="212"/>
      <c r="C504" s="218"/>
      <c r="H504" s="202"/>
      <c r="Q504" s="253"/>
    </row>
    <row r="505" spans="2:8" ht="15.75">
      <c r="B505" s="12"/>
      <c r="H505" s="228"/>
    </row>
    <row r="506" spans="2:8" ht="15.75">
      <c r="B506" s="212"/>
      <c r="H506" s="228"/>
    </row>
    <row r="507" spans="2:17" ht="15.75">
      <c r="B507" s="212"/>
      <c r="C507" s="218"/>
      <c r="H507" s="202"/>
      <c r="Q507" s="253"/>
    </row>
    <row r="508" spans="2:17" ht="15.75">
      <c r="B508" s="212"/>
      <c r="H508" s="202"/>
      <c r="Q508" s="253"/>
    </row>
    <row r="509" spans="2:8" ht="15.75">
      <c r="B509" s="12"/>
      <c r="H509" s="228"/>
    </row>
    <row r="510" spans="2:8" ht="15.75">
      <c r="B510" s="212"/>
      <c r="H510" s="228"/>
    </row>
    <row r="511" spans="2:17" ht="15.75">
      <c r="B511" s="212"/>
      <c r="C511" s="218"/>
      <c r="H511" s="202"/>
      <c r="Q511" s="253"/>
    </row>
    <row r="512" spans="2:17" ht="15.75">
      <c r="B512" s="212"/>
      <c r="H512" s="202"/>
      <c r="Q512" s="253"/>
    </row>
    <row r="513" spans="2:8" ht="15.75">
      <c r="B513" s="12"/>
      <c r="H513" s="228"/>
    </row>
    <row r="514" spans="2:8" ht="15.75">
      <c r="B514" s="212"/>
      <c r="H514" s="228"/>
    </row>
    <row r="515" spans="2:17" ht="15.75">
      <c r="B515" s="212"/>
      <c r="C515" s="218"/>
      <c r="H515" s="202"/>
      <c r="Q515" s="253"/>
    </row>
    <row r="516" spans="2:17" ht="15.75">
      <c r="B516" s="212"/>
      <c r="C516" s="218"/>
      <c r="H516" s="202"/>
      <c r="Q516" s="253"/>
    </row>
    <row r="517" spans="2:8" ht="96" customHeight="1">
      <c r="B517" s="12"/>
      <c r="H517" s="228"/>
    </row>
    <row r="518" spans="2:8" ht="15.75">
      <c r="B518" s="212"/>
      <c r="H518" s="228"/>
    </row>
    <row r="519" spans="2:17" ht="15.75">
      <c r="B519" s="212"/>
      <c r="C519" s="218"/>
      <c r="H519" s="202"/>
      <c r="Q519" s="253"/>
    </row>
    <row r="520" spans="2:17" ht="15.75">
      <c r="B520" s="212"/>
      <c r="C520" s="218"/>
      <c r="H520" s="202"/>
      <c r="Q520" s="253"/>
    </row>
    <row r="521" spans="2:8" ht="15.75">
      <c r="B521" s="12"/>
      <c r="H521" s="228"/>
    </row>
    <row r="522" spans="2:8" ht="15.75">
      <c r="B522" s="212"/>
      <c r="H522" s="228"/>
    </row>
    <row r="523" spans="2:17" ht="15.75">
      <c r="B523" s="212"/>
      <c r="C523" s="218"/>
      <c r="H523" s="202"/>
      <c r="Q523" s="253"/>
    </row>
    <row r="524" spans="2:17" ht="15.75">
      <c r="B524" s="212"/>
      <c r="H524" s="202"/>
      <c r="Q524" s="253"/>
    </row>
    <row r="525" spans="2:8" ht="15.75">
      <c r="B525" s="12"/>
      <c r="H525" s="228"/>
    </row>
    <row r="526" spans="2:8" ht="15.75">
      <c r="B526" s="212"/>
      <c r="H526" s="228"/>
    </row>
    <row r="527" spans="2:17" ht="15.75">
      <c r="B527" s="212"/>
      <c r="C527" s="218"/>
      <c r="H527" s="202"/>
      <c r="Q527" s="253"/>
    </row>
    <row r="528" spans="2:17" ht="15.75">
      <c r="B528" s="212"/>
      <c r="C528" s="218"/>
      <c r="H528" s="202"/>
      <c r="Q528" s="253"/>
    </row>
    <row r="529" spans="2:8" ht="15.75">
      <c r="B529" s="12"/>
      <c r="H529" s="228"/>
    </row>
    <row r="530" spans="2:8" ht="15.75">
      <c r="B530" s="212"/>
      <c r="H530" s="228"/>
    </row>
    <row r="531" spans="2:17" ht="15.75">
      <c r="B531" s="212"/>
      <c r="C531" s="218"/>
      <c r="H531" s="202"/>
      <c r="Q531" s="253"/>
    </row>
    <row r="532" spans="2:17" ht="15.75">
      <c r="B532" s="212"/>
      <c r="C532" s="218"/>
      <c r="H532" s="202"/>
      <c r="Q532" s="253"/>
    </row>
    <row r="533" spans="2:8" ht="15.75">
      <c r="B533" s="12"/>
      <c r="H533" s="228"/>
    </row>
    <row r="534" spans="2:8" ht="15.75">
      <c r="B534" s="212"/>
      <c r="H534" s="228"/>
    </row>
    <row r="535" spans="2:17" ht="15.75">
      <c r="B535" s="212"/>
      <c r="C535" s="218"/>
      <c r="H535" s="202"/>
      <c r="Q535" s="253"/>
    </row>
    <row r="536" spans="2:17" ht="15.75">
      <c r="B536" s="212"/>
      <c r="H536" s="202"/>
      <c r="Q536" s="253"/>
    </row>
    <row r="537" spans="2:8" ht="15.75">
      <c r="B537" s="12"/>
      <c r="H537" s="228"/>
    </row>
    <row r="538" spans="2:8" ht="15.75">
      <c r="B538" s="212"/>
      <c r="H538" s="228"/>
    </row>
    <row r="539" spans="2:17" ht="15.75">
      <c r="B539" s="212"/>
      <c r="C539" s="218"/>
      <c r="H539" s="202"/>
      <c r="Q539" s="253"/>
    </row>
    <row r="540" spans="2:17" ht="15.75">
      <c r="B540" s="212"/>
      <c r="C540" s="218"/>
      <c r="H540" s="202"/>
      <c r="Q540" s="253"/>
    </row>
    <row r="541" spans="2:8" ht="15.75">
      <c r="B541" s="12"/>
      <c r="H541" s="228"/>
    </row>
    <row r="542" spans="2:8" ht="15.75">
      <c r="B542" s="212"/>
      <c r="H542" s="228"/>
    </row>
    <row r="543" spans="2:17" ht="15.75">
      <c r="B543" s="212"/>
      <c r="C543" s="218"/>
      <c r="H543" s="202"/>
      <c r="Q543" s="253"/>
    </row>
    <row r="544" spans="2:17" ht="15.75">
      <c r="B544" s="212"/>
      <c r="H544" s="202"/>
      <c r="Q544" s="253"/>
    </row>
    <row r="545" spans="2:8" ht="15.75">
      <c r="B545" s="12"/>
      <c r="H545" s="228"/>
    </row>
    <row r="546" spans="2:8" ht="15.75">
      <c r="B546" s="212"/>
      <c r="H546" s="228"/>
    </row>
    <row r="547" spans="2:17" ht="15.75">
      <c r="B547" s="212"/>
      <c r="C547" s="218"/>
      <c r="H547" s="202"/>
      <c r="Q547" s="253"/>
    </row>
    <row r="548" spans="2:17" ht="15.75">
      <c r="B548" s="212"/>
      <c r="C548" s="218"/>
      <c r="H548" s="202"/>
      <c r="Q548" s="253"/>
    </row>
    <row r="549" spans="2:8" ht="15.75">
      <c r="B549" s="12"/>
      <c r="H549" s="228"/>
    </row>
    <row r="550" spans="2:8" ht="15.75">
      <c r="B550" s="212"/>
      <c r="H550" s="228"/>
    </row>
    <row r="551" spans="2:17" ht="15.75">
      <c r="B551" s="212"/>
      <c r="C551" s="218"/>
      <c r="H551" s="202"/>
      <c r="Q551" s="253"/>
    </row>
    <row r="552" spans="2:17" ht="15.75">
      <c r="B552" s="212"/>
      <c r="H552" s="202"/>
      <c r="Q552" s="253"/>
    </row>
    <row r="553" spans="2:8" ht="15.75">
      <c r="B553" s="12"/>
      <c r="H553" s="228"/>
    </row>
    <row r="554" spans="2:8" ht="15.75">
      <c r="B554" s="212"/>
      <c r="H554" s="228"/>
    </row>
    <row r="555" spans="2:17" ht="15.75">
      <c r="B555" s="212"/>
      <c r="C555" s="218"/>
      <c r="H555" s="202"/>
      <c r="Q555" s="253"/>
    </row>
    <row r="556" spans="2:17" ht="15.75">
      <c r="B556" s="212"/>
      <c r="C556" s="218"/>
      <c r="H556" s="202"/>
      <c r="Q556" s="253"/>
    </row>
    <row r="557" spans="2:8" ht="15.75">
      <c r="B557" s="12"/>
      <c r="H557" s="228"/>
    </row>
    <row r="558" spans="2:8" ht="15.75">
      <c r="B558" s="212"/>
      <c r="H558" s="228"/>
    </row>
    <row r="559" spans="2:17" ht="15.75">
      <c r="B559" s="212"/>
      <c r="C559" s="218"/>
      <c r="H559" s="202"/>
      <c r="Q559" s="253"/>
    </row>
    <row r="560" spans="2:17" ht="15.75">
      <c r="B560" s="212"/>
      <c r="H560" s="202"/>
      <c r="Q560" s="253"/>
    </row>
    <row r="561" spans="2:8" ht="15.75">
      <c r="B561" s="12"/>
      <c r="H561" s="228"/>
    </row>
    <row r="562" spans="2:8" ht="15.75">
      <c r="B562" s="212"/>
      <c r="H562" s="228"/>
    </row>
    <row r="563" spans="2:17" ht="15.75">
      <c r="B563" s="212"/>
      <c r="C563" s="218"/>
      <c r="H563" s="202"/>
      <c r="Q563" s="253"/>
    </row>
    <row r="564" spans="2:17" ht="15.75">
      <c r="B564" s="212"/>
      <c r="C564" s="218"/>
      <c r="H564" s="202"/>
      <c r="Q564" s="253"/>
    </row>
    <row r="565" spans="2:8" ht="15.75">
      <c r="B565" s="12"/>
      <c r="H565" s="228"/>
    </row>
    <row r="566" spans="2:8" ht="15.75">
      <c r="B566" s="212"/>
      <c r="H566" s="228"/>
    </row>
    <row r="567" spans="2:17" ht="15.75">
      <c r="B567" s="212"/>
      <c r="C567" s="218"/>
      <c r="H567" s="202"/>
      <c r="Q567" s="253"/>
    </row>
    <row r="568" spans="2:17" ht="15.75">
      <c r="B568" s="212"/>
      <c r="C568" s="218"/>
      <c r="H568" s="202"/>
      <c r="Q568" s="253"/>
    </row>
    <row r="569" spans="2:8" ht="15.75">
      <c r="B569" s="12"/>
      <c r="H569" s="228"/>
    </row>
    <row r="570" spans="2:8" ht="15.75">
      <c r="B570" s="212"/>
      <c r="H570" s="228"/>
    </row>
    <row r="571" spans="2:17" ht="15.75">
      <c r="B571" s="212"/>
      <c r="C571" s="218"/>
      <c r="H571" s="202"/>
      <c r="Q571" s="253"/>
    </row>
    <row r="572" spans="2:17" ht="15.75">
      <c r="B572" s="212"/>
      <c r="C572" s="218"/>
      <c r="H572" s="202"/>
      <c r="Q572" s="253"/>
    </row>
    <row r="573" spans="2:8" ht="15.75">
      <c r="B573" s="12"/>
      <c r="H573" s="228"/>
    </row>
    <row r="574" spans="2:8" ht="15.75">
      <c r="B574" s="212"/>
      <c r="H574" s="228"/>
    </row>
    <row r="575" spans="2:17" ht="15.75">
      <c r="B575" s="212"/>
      <c r="C575" s="218"/>
      <c r="H575" s="202"/>
      <c r="Q575" s="253"/>
    </row>
    <row r="576" spans="2:17" ht="15.75">
      <c r="B576" s="212"/>
      <c r="C576" s="218"/>
      <c r="H576" s="202"/>
      <c r="Q576" s="253"/>
    </row>
    <row r="577" spans="2:8" ht="15.75">
      <c r="B577" s="12"/>
      <c r="H577" s="228"/>
    </row>
    <row r="578" spans="2:8" ht="15.75">
      <c r="B578" s="212"/>
      <c r="H578" s="228"/>
    </row>
    <row r="579" spans="2:17" ht="15.75">
      <c r="B579" s="212"/>
      <c r="C579" s="218"/>
      <c r="H579" s="202"/>
      <c r="Q579" s="253"/>
    </row>
    <row r="580" spans="2:8" ht="15.75">
      <c r="B580" s="212"/>
      <c r="C580" s="218"/>
      <c r="H580" s="202"/>
    </row>
    <row r="581" spans="1:17" ht="15.75">
      <c r="A581" s="8"/>
      <c r="B581" s="12"/>
      <c r="C581" s="88"/>
      <c r="D581" s="5"/>
      <c r="F581" s="5"/>
      <c r="G581" s="117"/>
      <c r="H581" s="18"/>
      <c r="Q581" s="112"/>
    </row>
    <row r="582" spans="1:17" ht="15.75">
      <c r="A582" s="8"/>
      <c r="B582" s="12"/>
      <c r="C582" s="5"/>
      <c r="D582" s="5"/>
      <c r="F582" s="5"/>
      <c r="G582" s="117"/>
      <c r="H582" s="5"/>
      <c r="Q582" s="112"/>
    </row>
    <row r="583" spans="1:17" ht="15.75">
      <c r="A583" s="8"/>
      <c r="B583" s="12"/>
      <c r="C583" s="6"/>
      <c r="D583" s="5"/>
      <c r="F583" s="5"/>
      <c r="G583" s="112"/>
      <c r="H583" s="5"/>
      <c r="Q583" s="112"/>
    </row>
    <row r="584" spans="2:8" ht="15.75">
      <c r="B584" s="212"/>
      <c r="H584" s="202"/>
    </row>
    <row r="585" spans="2:8" ht="81" customHeight="1">
      <c r="B585" s="244"/>
      <c r="H585" s="228"/>
    </row>
    <row r="586" spans="2:8" ht="15.75">
      <c r="B586" s="244"/>
      <c r="H586" s="228"/>
    </row>
    <row r="587" spans="2:11" ht="15.75">
      <c r="B587" s="212"/>
      <c r="C587" s="218"/>
      <c r="H587" s="202"/>
      <c r="K587" s="245"/>
    </row>
    <row r="588" spans="2:15" ht="15.75">
      <c r="B588" s="212"/>
      <c r="H588" s="228"/>
      <c r="I588" s="183"/>
      <c r="J588" s="183"/>
      <c r="M588" s="183"/>
      <c r="N588" s="183"/>
      <c r="O588" s="183"/>
    </row>
    <row r="589" spans="2:15" ht="15.75">
      <c r="B589" s="212"/>
      <c r="H589" s="228"/>
      <c r="I589" s="183"/>
      <c r="J589" s="183"/>
      <c r="M589" s="183"/>
      <c r="N589" s="183"/>
      <c r="O589" s="183"/>
    </row>
    <row r="590" spans="2:15" ht="15.75">
      <c r="B590" s="212"/>
      <c r="H590" s="228"/>
      <c r="I590" s="183"/>
      <c r="J590" s="183"/>
      <c r="M590" s="183"/>
      <c r="N590" s="183"/>
      <c r="O590" s="183"/>
    </row>
    <row r="591" spans="2:15" ht="15.75">
      <c r="B591" s="212"/>
      <c r="C591" s="218"/>
      <c r="H591" s="202"/>
      <c r="I591" s="183"/>
      <c r="J591" s="183"/>
      <c r="M591" s="183"/>
      <c r="N591" s="183"/>
      <c r="O591" s="183"/>
    </row>
    <row r="592" spans="2:15" ht="15.75">
      <c r="B592" s="212"/>
      <c r="C592" s="218"/>
      <c r="H592" s="202"/>
      <c r="I592" s="183"/>
      <c r="J592" s="183"/>
      <c r="M592" s="183"/>
      <c r="N592" s="183"/>
      <c r="O592" s="183"/>
    </row>
    <row r="593" spans="2:15" ht="15.75">
      <c r="B593" s="212"/>
      <c r="H593" s="228"/>
      <c r="I593" s="183"/>
      <c r="J593" s="183"/>
      <c r="M593" s="183"/>
      <c r="N593" s="183"/>
      <c r="O593" s="183"/>
    </row>
    <row r="594" spans="2:15" ht="15.75">
      <c r="B594" s="212"/>
      <c r="H594" s="228"/>
      <c r="I594" s="183"/>
      <c r="J594" s="183"/>
      <c r="M594" s="183"/>
      <c r="N594" s="183"/>
      <c r="O594" s="183"/>
    </row>
    <row r="595" spans="2:15" ht="15.75">
      <c r="B595" s="212"/>
      <c r="C595" s="218"/>
      <c r="H595" s="202"/>
      <c r="I595" s="183"/>
      <c r="J595" s="183"/>
      <c r="M595" s="183"/>
      <c r="N595" s="183"/>
      <c r="O595" s="183"/>
    </row>
    <row r="596" spans="2:15" ht="15.75">
      <c r="B596" s="212"/>
      <c r="H596" s="202"/>
      <c r="I596" s="183"/>
      <c r="J596" s="183"/>
      <c r="M596" s="183"/>
      <c r="N596" s="183"/>
      <c r="O596" s="183"/>
    </row>
    <row r="597" spans="1:17" s="7" customFormat="1" ht="15.75">
      <c r="A597" s="8"/>
      <c r="B597" s="12"/>
      <c r="C597" s="5"/>
      <c r="D597" s="5"/>
      <c r="E597" s="203"/>
      <c r="F597" s="5"/>
      <c r="G597" s="129"/>
      <c r="H597" s="18"/>
      <c r="Q597" s="112"/>
    </row>
    <row r="598" spans="1:17" s="7" customFormat="1" ht="15.75">
      <c r="A598" s="8"/>
      <c r="B598" s="12"/>
      <c r="C598" s="5"/>
      <c r="D598" s="5"/>
      <c r="E598" s="203"/>
      <c r="F598" s="5"/>
      <c r="G598" s="129"/>
      <c r="H598" s="18"/>
      <c r="Q598" s="112"/>
    </row>
    <row r="599" spans="1:17" s="7" customFormat="1" ht="15.75">
      <c r="A599" s="8"/>
      <c r="B599" s="12"/>
      <c r="C599" s="6"/>
      <c r="D599" s="5"/>
      <c r="E599" s="203"/>
      <c r="F599" s="5"/>
      <c r="G599" s="129"/>
      <c r="H599" s="5"/>
      <c r="Q599" s="112"/>
    </row>
    <row r="600" spans="1:17" s="7" customFormat="1" ht="15.75">
      <c r="A600" s="8"/>
      <c r="B600" s="12"/>
      <c r="C600" s="6"/>
      <c r="D600" s="5"/>
      <c r="E600" s="203"/>
      <c r="F600" s="5"/>
      <c r="G600" s="129"/>
      <c r="H600" s="5"/>
      <c r="Q600" s="112"/>
    </row>
    <row r="601" spans="1:17" s="7" customFormat="1" ht="15.75">
      <c r="A601" s="8"/>
      <c r="B601" s="12"/>
      <c r="C601" s="5"/>
      <c r="D601" s="5"/>
      <c r="E601" s="203"/>
      <c r="F601" s="5"/>
      <c r="G601" s="129"/>
      <c r="H601" s="18"/>
      <c r="Q601" s="112"/>
    </row>
    <row r="602" spans="1:17" s="7" customFormat="1" ht="15.75">
      <c r="A602" s="8"/>
      <c r="B602" s="12"/>
      <c r="C602" s="5"/>
      <c r="D602" s="5"/>
      <c r="E602" s="203"/>
      <c r="F602" s="5"/>
      <c r="G602" s="129"/>
      <c r="H602" s="18"/>
      <c r="Q602" s="112"/>
    </row>
    <row r="603" spans="1:17" s="7" customFormat="1" ht="15.75">
      <c r="A603" s="8"/>
      <c r="B603" s="12"/>
      <c r="C603" s="94"/>
      <c r="D603" s="5"/>
      <c r="E603" s="203"/>
      <c r="F603" s="5"/>
      <c r="G603" s="129"/>
      <c r="H603" s="5"/>
      <c r="Q603" s="112"/>
    </row>
    <row r="604" spans="1:17" s="7" customFormat="1" ht="15.75">
      <c r="A604" s="8"/>
      <c r="B604" s="12"/>
      <c r="C604" s="6"/>
      <c r="D604" s="5"/>
      <c r="E604" s="203"/>
      <c r="F604" s="5"/>
      <c r="G604" s="129"/>
      <c r="H604" s="5"/>
      <c r="Q604" s="112"/>
    </row>
    <row r="605" spans="1:17" s="7" customFormat="1" ht="15.75">
      <c r="A605" s="8"/>
      <c r="B605" s="12"/>
      <c r="C605" s="5"/>
      <c r="D605" s="5"/>
      <c r="E605" s="203"/>
      <c r="F605" s="5"/>
      <c r="G605" s="129"/>
      <c r="H605" s="18"/>
      <c r="Q605" s="112"/>
    </row>
    <row r="606" spans="1:17" s="7" customFormat="1" ht="15.75">
      <c r="A606" s="8"/>
      <c r="B606" s="12"/>
      <c r="C606" s="5"/>
      <c r="D606" s="5"/>
      <c r="E606" s="203"/>
      <c r="F606" s="5"/>
      <c r="G606" s="129"/>
      <c r="H606" s="18"/>
      <c r="Q606" s="112"/>
    </row>
    <row r="607" spans="1:17" s="7" customFormat="1" ht="15.75">
      <c r="A607" s="8"/>
      <c r="B607" s="12"/>
      <c r="C607" s="6"/>
      <c r="D607" s="5"/>
      <c r="E607" s="203"/>
      <c r="F607" s="5"/>
      <c r="G607" s="129"/>
      <c r="H607" s="5"/>
      <c r="Q607" s="112"/>
    </row>
    <row r="608" spans="1:17" s="7" customFormat="1" ht="15.75">
      <c r="A608" s="8"/>
      <c r="B608" s="12"/>
      <c r="C608" s="6"/>
      <c r="D608" s="5"/>
      <c r="E608" s="203"/>
      <c r="F608" s="5"/>
      <c r="G608" s="129"/>
      <c r="H608" s="5"/>
      <c r="Q608" s="112"/>
    </row>
    <row r="609" spans="1:17" s="7" customFormat="1" ht="80.25" customHeight="1">
      <c r="A609" s="8"/>
      <c r="B609" s="12"/>
      <c r="C609" s="5"/>
      <c r="D609" s="5"/>
      <c r="E609" s="203"/>
      <c r="F609" s="5"/>
      <c r="G609" s="129"/>
      <c r="H609" s="18"/>
      <c r="Q609" s="112"/>
    </row>
    <row r="610" spans="1:17" s="7" customFormat="1" ht="15.75">
      <c r="A610" s="8"/>
      <c r="B610" s="12"/>
      <c r="C610" s="5"/>
      <c r="D610" s="5"/>
      <c r="E610" s="203"/>
      <c r="F610" s="5"/>
      <c r="G610" s="129"/>
      <c r="H610" s="18"/>
      <c r="Q610" s="112"/>
    </row>
    <row r="611" spans="1:17" s="7" customFormat="1" ht="15.75">
      <c r="A611" s="8"/>
      <c r="B611" s="12"/>
      <c r="C611" s="6"/>
      <c r="D611" s="5"/>
      <c r="E611" s="203"/>
      <c r="F611" s="5"/>
      <c r="G611" s="129"/>
      <c r="H611" s="5"/>
      <c r="Q611" s="112"/>
    </row>
    <row r="612" spans="1:17" s="7" customFormat="1" ht="15.75">
      <c r="A612" s="8"/>
      <c r="B612" s="12"/>
      <c r="C612" s="5"/>
      <c r="D612" s="5"/>
      <c r="E612" s="203"/>
      <c r="F612" s="5"/>
      <c r="G612" s="129"/>
      <c r="H612" s="5"/>
      <c r="Q612" s="112"/>
    </row>
    <row r="613" spans="1:17" s="7" customFormat="1" ht="81" customHeight="1">
      <c r="A613" s="8"/>
      <c r="B613" s="12"/>
      <c r="C613" s="5"/>
      <c r="D613" s="5"/>
      <c r="E613" s="203"/>
      <c r="F613" s="5"/>
      <c r="G613" s="129"/>
      <c r="H613" s="18"/>
      <c r="Q613" s="112"/>
    </row>
    <row r="614" spans="1:17" s="7" customFormat="1" ht="15.75">
      <c r="A614" s="8"/>
      <c r="B614" s="12"/>
      <c r="C614" s="5"/>
      <c r="D614" s="5"/>
      <c r="E614" s="203"/>
      <c r="F614" s="5"/>
      <c r="G614" s="129"/>
      <c r="H614" s="18"/>
      <c r="Q614" s="112"/>
    </row>
    <row r="615" spans="1:17" s="7" customFormat="1" ht="15.75">
      <c r="A615" s="8"/>
      <c r="B615" s="12"/>
      <c r="C615" s="6"/>
      <c r="D615" s="5"/>
      <c r="E615" s="203"/>
      <c r="F615" s="5"/>
      <c r="G615" s="129"/>
      <c r="H615" s="5"/>
      <c r="Q615" s="112"/>
    </row>
    <row r="616" spans="1:17" s="7" customFormat="1" ht="15.75">
      <c r="A616" s="8"/>
      <c r="B616" s="12"/>
      <c r="C616" s="6"/>
      <c r="D616" s="5"/>
      <c r="E616" s="203"/>
      <c r="F616" s="5"/>
      <c r="G616" s="129"/>
      <c r="H616" s="5"/>
      <c r="Q616" s="112"/>
    </row>
    <row r="617" spans="1:17" s="7" customFormat="1" ht="15.75">
      <c r="A617" s="8"/>
      <c r="B617" s="12"/>
      <c r="C617" s="5"/>
      <c r="D617" s="5"/>
      <c r="E617" s="203"/>
      <c r="F617" s="5"/>
      <c r="G617" s="129"/>
      <c r="H617" s="18"/>
      <c r="Q617" s="112"/>
    </row>
    <row r="618" spans="1:17" s="7" customFormat="1" ht="15.75">
      <c r="A618" s="8"/>
      <c r="B618" s="12"/>
      <c r="C618" s="5"/>
      <c r="D618" s="5"/>
      <c r="E618" s="203"/>
      <c r="F618" s="5"/>
      <c r="G618" s="129"/>
      <c r="H618" s="18"/>
      <c r="Q618" s="112"/>
    </row>
    <row r="619" spans="1:17" s="7" customFormat="1" ht="15.75">
      <c r="A619" s="8"/>
      <c r="B619" s="12"/>
      <c r="C619" s="6"/>
      <c r="D619" s="5"/>
      <c r="E619" s="203"/>
      <c r="F619" s="5"/>
      <c r="G619" s="129"/>
      <c r="H619" s="5"/>
      <c r="K619" s="95"/>
      <c r="Q619" s="112"/>
    </row>
    <row r="620" spans="1:17" s="7" customFormat="1" ht="15.75">
      <c r="A620" s="8"/>
      <c r="B620" s="12"/>
      <c r="C620" s="6"/>
      <c r="D620" s="5"/>
      <c r="E620" s="203"/>
      <c r="F620" s="5"/>
      <c r="G620" s="129"/>
      <c r="H620" s="5"/>
      <c r="K620" s="95"/>
      <c r="Q620" s="112"/>
    </row>
    <row r="621" spans="1:17" s="7" customFormat="1" ht="15.75">
      <c r="A621" s="8"/>
      <c r="B621" s="12"/>
      <c r="C621" s="5"/>
      <c r="D621" s="5"/>
      <c r="E621" s="203"/>
      <c r="F621" s="5"/>
      <c r="G621" s="129"/>
      <c r="H621" s="18"/>
      <c r="J621" s="12"/>
      <c r="Q621" s="112"/>
    </row>
    <row r="622" spans="1:17" s="7" customFormat="1" ht="15.75">
      <c r="A622" s="8"/>
      <c r="B622" s="12"/>
      <c r="C622" s="5"/>
      <c r="D622" s="5"/>
      <c r="E622" s="203"/>
      <c r="F622" s="5"/>
      <c r="G622" s="129"/>
      <c r="H622" s="18"/>
      <c r="Q622" s="112"/>
    </row>
    <row r="623" spans="1:17" s="7" customFormat="1" ht="15.75">
      <c r="A623" s="8"/>
      <c r="B623" s="12"/>
      <c r="C623" s="6"/>
      <c r="D623" s="5"/>
      <c r="E623" s="203"/>
      <c r="F623" s="5"/>
      <c r="G623" s="129"/>
      <c r="H623" s="5"/>
      <c r="K623" s="95"/>
      <c r="Q623" s="112"/>
    </row>
    <row r="624" spans="1:17" s="7" customFormat="1" ht="15.75">
      <c r="A624" s="8"/>
      <c r="B624" s="12"/>
      <c r="C624" s="6"/>
      <c r="D624" s="5"/>
      <c r="E624" s="203"/>
      <c r="F624" s="5"/>
      <c r="G624" s="129"/>
      <c r="H624" s="5"/>
      <c r="K624" s="95"/>
      <c r="Q624" s="112"/>
    </row>
    <row r="625" spans="1:17" s="7" customFormat="1" ht="15.75">
      <c r="A625" s="8"/>
      <c r="B625" s="12"/>
      <c r="C625" s="5"/>
      <c r="D625" s="5"/>
      <c r="E625" s="203"/>
      <c r="F625" s="5"/>
      <c r="G625" s="129"/>
      <c r="H625" s="18"/>
      <c r="J625" s="12"/>
      <c r="Q625" s="112"/>
    </row>
    <row r="626" spans="1:17" s="7" customFormat="1" ht="15.75">
      <c r="A626" s="8"/>
      <c r="B626" s="12"/>
      <c r="C626" s="5"/>
      <c r="D626" s="5"/>
      <c r="E626" s="203"/>
      <c r="F626" s="5"/>
      <c r="G626" s="129"/>
      <c r="H626" s="18"/>
      <c r="Q626" s="112"/>
    </row>
    <row r="627" spans="1:17" s="7" customFormat="1" ht="15.75">
      <c r="A627" s="8"/>
      <c r="B627" s="12"/>
      <c r="C627" s="6"/>
      <c r="D627" s="5"/>
      <c r="E627" s="203"/>
      <c r="F627" s="5"/>
      <c r="G627" s="129"/>
      <c r="H627" s="5"/>
      <c r="K627" s="95"/>
      <c r="Q627" s="112"/>
    </row>
    <row r="628" spans="1:17" s="7" customFormat="1" ht="15.75">
      <c r="A628" s="8"/>
      <c r="B628" s="12"/>
      <c r="C628" s="6"/>
      <c r="D628" s="5"/>
      <c r="E628" s="203"/>
      <c r="F628" s="5"/>
      <c r="G628" s="129"/>
      <c r="H628" s="5"/>
      <c r="K628" s="95"/>
      <c r="Q628" s="112"/>
    </row>
    <row r="629" spans="1:17" s="7" customFormat="1" ht="96.75" customHeight="1">
      <c r="A629" s="8"/>
      <c r="B629" s="12"/>
      <c r="C629" s="5"/>
      <c r="D629" s="5"/>
      <c r="E629" s="203"/>
      <c r="F629" s="5"/>
      <c r="G629" s="129"/>
      <c r="H629" s="18"/>
      <c r="Q629" s="112"/>
    </row>
    <row r="630" spans="1:17" s="7" customFormat="1" ht="15.75">
      <c r="A630" s="8"/>
      <c r="B630" s="12"/>
      <c r="C630" s="5"/>
      <c r="D630" s="5"/>
      <c r="E630" s="203"/>
      <c r="F630" s="5"/>
      <c r="G630" s="129"/>
      <c r="H630" s="18"/>
      <c r="Q630" s="112"/>
    </row>
    <row r="631" spans="1:17" s="7" customFormat="1" ht="15.75">
      <c r="A631" s="8"/>
      <c r="B631" s="12"/>
      <c r="C631" s="6"/>
      <c r="D631" s="5"/>
      <c r="E631" s="203"/>
      <c r="F631" s="5"/>
      <c r="G631" s="129"/>
      <c r="H631" s="5"/>
      <c r="K631" s="95"/>
      <c r="Q631" s="112"/>
    </row>
    <row r="632" spans="1:17" s="7" customFormat="1" ht="15.75">
      <c r="A632" s="8"/>
      <c r="B632" s="12"/>
      <c r="C632" s="5"/>
      <c r="D632" s="5"/>
      <c r="E632" s="203"/>
      <c r="F632" s="5"/>
      <c r="G632" s="129"/>
      <c r="H632" s="5"/>
      <c r="K632" s="95"/>
      <c r="Q632" s="112"/>
    </row>
    <row r="633" spans="1:17" s="7" customFormat="1" ht="105" customHeight="1">
      <c r="A633" s="8"/>
      <c r="B633" s="12"/>
      <c r="C633" s="5"/>
      <c r="D633" s="5"/>
      <c r="E633" s="203"/>
      <c r="F633" s="5"/>
      <c r="G633" s="129"/>
      <c r="H633" s="18"/>
      <c r="Q633" s="112"/>
    </row>
    <row r="634" spans="1:17" s="7" customFormat="1" ht="15.75">
      <c r="A634" s="8"/>
      <c r="B634" s="12"/>
      <c r="C634" s="5"/>
      <c r="D634" s="5"/>
      <c r="E634" s="203"/>
      <c r="F634" s="5"/>
      <c r="G634" s="129"/>
      <c r="H634" s="18"/>
      <c r="Q634" s="112"/>
    </row>
    <row r="635" spans="1:17" s="7" customFormat="1" ht="15.75">
      <c r="A635" s="8"/>
      <c r="B635" s="12"/>
      <c r="C635" s="6"/>
      <c r="D635" s="5"/>
      <c r="E635" s="203"/>
      <c r="F635" s="5"/>
      <c r="G635" s="129"/>
      <c r="H635" s="5"/>
      <c r="K635" s="95"/>
      <c r="Q635" s="112"/>
    </row>
    <row r="636" spans="2:15" ht="15.75">
      <c r="B636" s="212"/>
      <c r="H636" s="228"/>
      <c r="I636" s="183"/>
      <c r="J636" s="183"/>
      <c r="M636" s="183"/>
      <c r="N636" s="183"/>
      <c r="O636" s="183"/>
    </row>
    <row r="637" spans="1:17" s="7" customFormat="1" ht="15.75">
      <c r="A637" s="8"/>
      <c r="B637" s="12"/>
      <c r="C637" s="5"/>
      <c r="D637" s="5"/>
      <c r="E637" s="203"/>
      <c r="F637" s="5"/>
      <c r="G637" s="129"/>
      <c r="H637" s="18"/>
      <c r="Q637" s="112"/>
    </row>
    <row r="638" spans="1:17" s="7" customFormat="1" ht="15.75">
      <c r="A638" s="8"/>
      <c r="B638" s="12"/>
      <c r="C638" s="5"/>
      <c r="D638" s="5"/>
      <c r="E638" s="203"/>
      <c r="F638" s="5"/>
      <c r="G638" s="129"/>
      <c r="H638" s="18"/>
      <c r="Q638" s="112"/>
    </row>
    <row r="639" spans="1:17" s="7" customFormat="1" ht="15.75">
      <c r="A639" s="8"/>
      <c r="B639" s="12"/>
      <c r="C639" s="94"/>
      <c r="D639" s="5"/>
      <c r="E639" s="203"/>
      <c r="F639" s="5"/>
      <c r="G639" s="129"/>
      <c r="H639" s="5"/>
      <c r="Q639" s="112"/>
    </row>
    <row r="640" spans="1:17" s="7" customFormat="1" ht="15.75">
      <c r="A640" s="8"/>
      <c r="B640" s="12"/>
      <c r="C640" s="94"/>
      <c r="D640" s="5"/>
      <c r="E640" s="203"/>
      <c r="F640" s="5"/>
      <c r="G640" s="129"/>
      <c r="H640" s="5"/>
      <c r="Q640" s="112"/>
    </row>
    <row r="641" spans="1:17" s="7" customFormat="1" ht="15.75">
      <c r="A641" s="8"/>
      <c r="B641" s="12"/>
      <c r="C641" s="5"/>
      <c r="D641" s="5"/>
      <c r="E641" s="203"/>
      <c r="F641" s="5"/>
      <c r="G641" s="129"/>
      <c r="H641" s="18"/>
      <c r="Q641" s="112"/>
    </row>
    <row r="642" spans="1:17" s="7" customFormat="1" ht="15.75">
      <c r="A642" s="8"/>
      <c r="B642" s="12"/>
      <c r="C642" s="5"/>
      <c r="D642" s="5"/>
      <c r="E642" s="203"/>
      <c r="F642" s="5"/>
      <c r="G642" s="129"/>
      <c r="H642" s="18"/>
      <c r="Q642" s="112"/>
    </row>
    <row r="643" spans="1:17" s="7" customFormat="1" ht="15.75">
      <c r="A643" s="8"/>
      <c r="B643" s="12"/>
      <c r="C643" s="94"/>
      <c r="D643" s="5"/>
      <c r="E643" s="203"/>
      <c r="F643" s="5"/>
      <c r="G643" s="129"/>
      <c r="H643" s="5"/>
      <c r="Q643" s="112"/>
    </row>
    <row r="644" spans="1:17" s="7" customFormat="1" ht="15.75">
      <c r="A644" s="8"/>
      <c r="B644" s="12"/>
      <c r="C644" s="88"/>
      <c r="D644" s="5"/>
      <c r="E644" s="203"/>
      <c r="F644" s="5"/>
      <c r="G644" s="129"/>
      <c r="H644" s="5"/>
      <c r="Q644" s="112"/>
    </row>
    <row r="645" spans="1:17" s="7" customFormat="1" ht="92.25" customHeight="1">
      <c r="A645" s="8"/>
      <c r="B645" s="12"/>
      <c r="C645" s="5"/>
      <c r="D645" s="5"/>
      <c r="E645" s="203"/>
      <c r="F645" s="5"/>
      <c r="G645" s="129"/>
      <c r="H645" s="18"/>
      <c r="Q645" s="112"/>
    </row>
    <row r="646" spans="1:17" s="7" customFormat="1" ht="15.75">
      <c r="A646" s="8"/>
      <c r="B646" s="12"/>
      <c r="C646" s="5"/>
      <c r="D646" s="5"/>
      <c r="E646" s="203"/>
      <c r="F646" s="5"/>
      <c r="G646" s="129"/>
      <c r="H646" s="18"/>
      <c r="Q646" s="112"/>
    </row>
    <row r="647" spans="1:17" s="7" customFormat="1" ht="15.75">
      <c r="A647" s="8"/>
      <c r="B647" s="12"/>
      <c r="C647" s="94"/>
      <c r="D647" s="5"/>
      <c r="E647" s="203"/>
      <c r="F647" s="5"/>
      <c r="G647" s="129"/>
      <c r="H647" s="5"/>
      <c r="Q647" s="112"/>
    </row>
    <row r="648" spans="1:17" s="7" customFormat="1" ht="15.75">
      <c r="A648" s="8"/>
      <c r="B648" s="12"/>
      <c r="C648" s="94"/>
      <c r="D648" s="5"/>
      <c r="E648" s="203"/>
      <c r="F648" s="5"/>
      <c r="G648" s="129"/>
      <c r="H648" s="5"/>
      <c r="Q648" s="112"/>
    </row>
    <row r="649" spans="1:17" s="7" customFormat="1" ht="15.75">
      <c r="A649" s="8"/>
      <c r="B649" s="12"/>
      <c r="C649" s="5"/>
      <c r="D649" s="5"/>
      <c r="E649" s="203"/>
      <c r="F649" s="5"/>
      <c r="G649" s="129"/>
      <c r="H649" s="18"/>
      <c r="Q649" s="112"/>
    </row>
    <row r="650" spans="1:17" s="7" customFormat="1" ht="15.75">
      <c r="A650" s="8"/>
      <c r="B650" s="12"/>
      <c r="C650" s="5"/>
      <c r="D650" s="5"/>
      <c r="E650" s="203"/>
      <c r="F650" s="5"/>
      <c r="G650" s="129"/>
      <c r="H650" s="18"/>
      <c r="Q650" s="112"/>
    </row>
    <row r="651" spans="1:17" s="7" customFormat="1" ht="15.75">
      <c r="A651" s="8"/>
      <c r="B651" s="12"/>
      <c r="C651" s="94"/>
      <c r="D651" s="5"/>
      <c r="E651" s="203"/>
      <c r="F651" s="5"/>
      <c r="G651" s="129"/>
      <c r="H651" s="5"/>
      <c r="Q651" s="112"/>
    </row>
    <row r="652" spans="1:17" s="7" customFormat="1" ht="15.75">
      <c r="A652" s="8"/>
      <c r="B652" s="12"/>
      <c r="C652" s="94"/>
      <c r="D652" s="5"/>
      <c r="E652" s="203"/>
      <c r="F652" s="5"/>
      <c r="G652" s="129"/>
      <c r="H652" s="5"/>
      <c r="Q652" s="112"/>
    </row>
    <row r="653" spans="1:17" s="7" customFormat="1" ht="15.75">
      <c r="A653" s="8"/>
      <c r="B653" s="12"/>
      <c r="C653" s="5"/>
      <c r="D653" s="5"/>
      <c r="E653" s="203"/>
      <c r="F653" s="5"/>
      <c r="G653" s="129"/>
      <c r="H653" s="18"/>
      <c r="Q653" s="112"/>
    </row>
    <row r="654" spans="1:17" s="7" customFormat="1" ht="15.75">
      <c r="A654" s="8"/>
      <c r="B654" s="12"/>
      <c r="C654" s="5"/>
      <c r="D654" s="5"/>
      <c r="E654" s="203"/>
      <c r="F654" s="5"/>
      <c r="G654" s="129"/>
      <c r="H654" s="18"/>
      <c r="Q654" s="112"/>
    </row>
    <row r="655" spans="1:17" s="7" customFormat="1" ht="15.75">
      <c r="A655" s="8"/>
      <c r="B655" s="12"/>
      <c r="C655" s="94"/>
      <c r="D655" s="5"/>
      <c r="E655" s="203"/>
      <c r="F655" s="5"/>
      <c r="G655" s="129"/>
      <c r="H655" s="5"/>
      <c r="Q655" s="117"/>
    </row>
    <row r="656" spans="1:17" s="7" customFormat="1" ht="15.75">
      <c r="A656" s="8"/>
      <c r="B656" s="12"/>
      <c r="C656" s="94"/>
      <c r="D656" s="5"/>
      <c r="E656" s="203"/>
      <c r="F656" s="5"/>
      <c r="G656" s="129"/>
      <c r="H656" s="5"/>
      <c r="Q656" s="117"/>
    </row>
    <row r="657" spans="1:17" s="7" customFormat="1" ht="15.75">
      <c r="A657" s="8"/>
      <c r="B657" s="12"/>
      <c r="C657" s="5"/>
      <c r="D657" s="5"/>
      <c r="E657" s="203"/>
      <c r="F657" s="5"/>
      <c r="G657" s="129"/>
      <c r="H657" s="18"/>
      <c r="Q657" s="112"/>
    </row>
    <row r="658" spans="1:17" s="7" customFormat="1" ht="15.75">
      <c r="A658" s="8"/>
      <c r="B658" s="12"/>
      <c r="C658" s="5"/>
      <c r="D658" s="5"/>
      <c r="E658" s="203"/>
      <c r="F658" s="5"/>
      <c r="G658" s="129"/>
      <c r="H658" s="18"/>
      <c r="Q658" s="112"/>
    </row>
    <row r="659" spans="1:17" s="7" customFormat="1" ht="15.75">
      <c r="A659" s="8"/>
      <c r="B659" s="12"/>
      <c r="C659" s="94"/>
      <c r="D659" s="5"/>
      <c r="E659" s="203"/>
      <c r="F659" s="5"/>
      <c r="G659" s="129"/>
      <c r="H659" s="5"/>
      <c r="Q659" s="112"/>
    </row>
    <row r="660" spans="2:15" ht="15.75">
      <c r="B660" s="212"/>
      <c r="H660" s="228"/>
      <c r="I660" s="183"/>
      <c r="J660" s="183"/>
      <c r="M660" s="183"/>
      <c r="N660" s="183"/>
      <c r="O660" s="183"/>
    </row>
    <row r="661" spans="2:8" ht="15.75">
      <c r="B661" s="212"/>
      <c r="H661" s="228"/>
    </row>
    <row r="662" spans="2:8" ht="15.75">
      <c r="B662" s="212"/>
      <c r="H662" s="228"/>
    </row>
    <row r="663" spans="2:17" ht="15.75">
      <c r="B663" s="212"/>
      <c r="C663" s="218"/>
      <c r="H663" s="202"/>
      <c r="Q663" s="253"/>
    </row>
    <row r="664" spans="2:17" ht="15.75">
      <c r="B664" s="212"/>
      <c r="H664" s="228"/>
      <c r="Q664" s="243"/>
    </row>
    <row r="665" spans="1:17" ht="15.75">
      <c r="A665" s="260"/>
      <c r="B665" s="212"/>
      <c r="H665" s="228"/>
      <c r="Q665" s="243"/>
    </row>
    <row r="666" spans="2:17" ht="15.75">
      <c r="B666" s="212"/>
      <c r="H666" s="228"/>
      <c r="Q666" s="243"/>
    </row>
    <row r="667" spans="2:17" ht="15.75">
      <c r="B667" s="212"/>
      <c r="C667" s="218"/>
      <c r="H667" s="202"/>
      <c r="Q667" s="261"/>
    </row>
    <row r="668" spans="2:17" ht="15.75">
      <c r="B668" s="212"/>
      <c r="H668" s="202"/>
      <c r="Q668" s="243"/>
    </row>
    <row r="669" spans="1:17" ht="15.75">
      <c r="A669" s="260"/>
      <c r="B669" s="212"/>
      <c r="H669" s="228"/>
      <c r="Q669" s="243"/>
    </row>
    <row r="670" spans="2:17" ht="15.75">
      <c r="B670" s="212"/>
      <c r="H670" s="228"/>
      <c r="Q670" s="243"/>
    </row>
    <row r="671" spans="2:17" ht="15.75">
      <c r="B671" s="212"/>
      <c r="C671" s="218"/>
      <c r="H671" s="202"/>
      <c r="Q671" s="261"/>
    </row>
    <row r="672" spans="2:17" ht="15.75">
      <c r="B672" s="212"/>
      <c r="H672" s="202"/>
      <c r="Q672" s="261"/>
    </row>
    <row r="673" spans="1:17" ht="15.75">
      <c r="A673" s="260"/>
      <c r="B673" s="212"/>
      <c r="H673" s="228"/>
      <c r="Q673" s="243"/>
    </row>
    <row r="674" spans="2:17" ht="15.75">
      <c r="B674" s="212"/>
      <c r="H674" s="228"/>
      <c r="Q674" s="243"/>
    </row>
    <row r="675" spans="2:17" ht="15.75">
      <c r="B675" s="212"/>
      <c r="C675" s="218"/>
      <c r="H675" s="202"/>
      <c r="Q675" s="261"/>
    </row>
    <row r="676" spans="2:17" ht="15.75">
      <c r="B676" s="212"/>
      <c r="C676" s="218"/>
      <c r="H676" s="202"/>
      <c r="Q676" s="261"/>
    </row>
    <row r="677" spans="2:8" ht="15.75">
      <c r="B677" s="212"/>
      <c r="H677" s="228"/>
    </row>
    <row r="678" spans="2:8" ht="15.75">
      <c r="B678" s="212"/>
      <c r="H678" s="190"/>
    </row>
    <row r="679" spans="2:8" ht="15.75">
      <c r="B679" s="212"/>
      <c r="C679" s="218"/>
      <c r="H679" s="202"/>
    </row>
    <row r="680" spans="2:8" ht="15.75">
      <c r="B680" s="212"/>
      <c r="H680" s="202"/>
    </row>
    <row r="681" spans="2:8" ht="15.75">
      <c r="B681" s="212"/>
      <c r="H681" s="228"/>
    </row>
    <row r="682" spans="2:8" ht="15.75">
      <c r="B682" s="212"/>
      <c r="H682" s="190"/>
    </row>
    <row r="683" spans="2:8" ht="15.75">
      <c r="B683" s="212"/>
      <c r="C683" s="218"/>
      <c r="H683" s="202"/>
    </row>
    <row r="684" spans="2:8" ht="15.75">
      <c r="B684" s="212"/>
      <c r="H684" s="228"/>
    </row>
    <row r="685" spans="1:17" s="7" customFormat="1" ht="15.75">
      <c r="A685" s="8"/>
      <c r="B685" s="12"/>
      <c r="C685" s="5"/>
      <c r="D685" s="5"/>
      <c r="E685" s="203"/>
      <c r="F685" s="5"/>
      <c r="G685" s="129"/>
      <c r="H685" s="18"/>
      <c r="Q685" s="112"/>
    </row>
    <row r="686" spans="1:17" s="7" customFormat="1" ht="15.75">
      <c r="A686" s="8"/>
      <c r="B686" s="12"/>
      <c r="C686" s="5"/>
      <c r="D686" s="5"/>
      <c r="E686" s="203"/>
      <c r="F686" s="5"/>
      <c r="G686" s="129"/>
      <c r="H686" s="18"/>
      <c r="Q686" s="112"/>
    </row>
    <row r="687" spans="1:17" s="7" customFormat="1" ht="15.75">
      <c r="A687" s="8"/>
      <c r="B687" s="12"/>
      <c r="C687" s="6"/>
      <c r="D687" s="5"/>
      <c r="E687" s="203"/>
      <c r="F687" s="5"/>
      <c r="G687" s="129"/>
      <c r="H687" s="5"/>
      <c r="Q687" s="112"/>
    </row>
    <row r="688" spans="1:17" s="7" customFormat="1" ht="15.75">
      <c r="A688" s="8"/>
      <c r="B688" s="12"/>
      <c r="C688" s="6"/>
      <c r="D688" s="5"/>
      <c r="E688" s="203"/>
      <c r="F688" s="5"/>
      <c r="G688" s="129"/>
      <c r="H688" s="5"/>
      <c r="Q688" s="112"/>
    </row>
    <row r="689" spans="1:17" s="7" customFormat="1" ht="15.75">
      <c r="A689" s="8"/>
      <c r="B689" s="12"/>
      <c r="C689" s="5"/>
      <c r="D689" s="5"/>
      <c r="E689" s="203"/>
      <c r="F689" s="5"/>
      <c r="G689" s="129"/>
      <c r="H689" s="18"/>
      <c r="Q689" s="112"/>
    </row>
    <row r="690" spans="1:17" s="7" customFormat="1" ht="15.75">
      <c r="A690" s="8"/>
      <c r="B690" s="12"/>
      <c r="C690" s="5"/>
      <c r="D690" s="5"/>
      <c r="E690" s="203"/>
      <c r="F690" s="5"/>
      <c r="G690" s="129"/>
      <c r="H690" s="18"/>
      <c r="Q690" s="112"/>
    </row>
    <row r="691" spans="1:17" s="7" customFormat="1" ht="15.75">
      <c r="A691" s="8"/>
      <c r="B691" s="12"/>
      <c r="C691" s="6"/>
      <c r="D691" s="5"/>
      <c r="E691" s="203"/>
      <c r="F691" s="5"/>
      <c r="G691" s="129"/>
      <c r="H691" s="5"/>
      <c r="Q691" s="117"/>
    </row>
    <row r="692" spans="1:17" s="7" customFormat="1" ht="15.75">
      <c r="A692" s="8"/>
      <c r="B692" s="12"/>
      <c r="C692" s="5"/>
      <c r="D692" s="5"/>
      <c r="E692" s="141"/>
      <c r="F692" s="5"/>
      <c r="G692" s="129"/>
      <c r="H692" s="18"/>
      <c r="Q692" s="112"/>
    </row>
    <row r="693" spans="1:17" s="231" customFormat="1" ht="12.75">
      <c r="A693" s="178"/>
      <c r="B693" s="212"/>
      <c r="C693" s="202"/>
      <c r="D693" s="202"/>
      <c r="E693" s="203"/>
      <c r="F693" s="202"/>
      <c r="G693" s="204"/>
      <c r="H693" s="228"/>
      <c r="I693" s="229"/>
      <c r="J693" s="230"/>
      <c r="M693" s="232"/>
      <c r="N693" s="232"/>
      <c r="O693" s="232"/>
      <c r="Q693" s="205"/>
    </row>
    <row r="694" spans="2:17" ht="15.75">
      <c r="B694" s="212"/>
      <c r="C694" s="214"/>
      <c r="D694" s="214"/>
      <c r="E694" s="217"/>
      <c r="F694" s="214"/>
      <c r="G694" s="215"/>
      <c r="H694" s="231"/>
      <c r="Q694" s="216"/>
    </row>
    <row r="695" spans="2:8" ht="15.75">
      <c r="B695" s="212"/>
      <c r="H695" s="202"/>
    </row>
    <row r="696" spans="2:8" ht="15.75">
      <c r="B696" s="212"/>
      <c r="H696" s="228"/>
    </row>
    <row r="697" spans="2:17" ht="15.75">
      <c r="B697" s="189"/>
      <c r="C697" s="208"/>
      <c r="D697" s="208"/>
      <c r="E697" s="209"/>
      <c r="F697" s="208"/>
      <c r="G697" s="192"/>
      <c r="Q697" s="211"/>
    </row>
    <row r="698" spans="2:17" ht="15.75">
      <c r="B698" s="189"/>
      <c r="C698" s="208"/>
      <c r="D698" s="208"/>
      <c r="E698" s="209"/>
      <c r="F698" s="208"/>
      <c r="G698" s="192"/>
      <c r="Q698" s="211"/>
    </row>
    <row r="699" spans="1:17" ht="15.75">
      <c r="A699" s="14"/>
      <c r="B699" s="11"/>
      <c r="C699" s="55"/>
      <c r="D699" s="9"/>
      <c r="E699" s="133"/>
      <c r="F699" s="9"/>
      <c r="G699" s="122"/>
      <c r="H699" s="202"/>
      <c r="Q699" s="114"/>
    </row>
    <row r="700" ht="15.75">
      <c r="H700" s="228"/>
    </row>
    <row r="701" ht="15.75">
      <c r="H701" s="228"/>
    </row>
    <row r="702" ht="15.75">
      <c r="H702" s="228"/>
    </row>
    <row r="703" spans="2:8" ht="15.75">
      <c r="B703" s="212"/>
      <c r="C703" s="218"/>
      <c r="E703" s="205"/>
      <c r="H703" s="202"/>
    </row>
    <row r="704" spans="2:8" ht="15.75">
      <c r="B704" s="212"/>
      <c r="C704" s="218"/>
      <c r="H704" s="202"/>
    </row>
    <row r="705" spans="1:17" s="7" customFormat="1" ht="15.75">
      <c r="A705" s="8"/>
      <c r="B705" s="4"/>
      <c r="C705" s="5"/>
      <c r="D705" s="5"/>
      <c r="E705" s="203"/>
      <c r="F705" s="5"/>
      <c r="G705" s="129"/>
      <c r="H705" s="18"/>
      <c r="I705" s="29"/>
      <c r="J705" s="25"/>
      <c r="M705" s="33"/>
      <c r="N705" s="33"/>
      <c r="O705" s="33"/>
      <c r="Q705" s="112"/>
    </row>
    <row r="706" spans="1:17" s="7" customFormat="1" ht="15.75">
      <c r="A706" s="8"/>
      <c r="B706" s="4"/>
      <c r="C706" s="5"/>
      <c r="D706" s="5"/>
      <c r="E706" s="203"/>
      <c r="F706" s="5"/>
      <c r="G706" s="129"/>
      <c r="H706" s="18"/>
      <c r="I706" s="29"/>
      <c r="J706" s="25"/>
      <c r="M706" s="33"/>
      <c r="N706" s="33"/>
      <c r="O706" s="33"/>
      <c r="Q706" s="112"/>
    </row>
    <row r="707" spans="1:17" s="7" customFormat="1" ht="15.75">
      <c r="A707" s="8"/>
      <c r="B707" s="12"/>
      <c r="C707" s="86"/>
      <c r="D707" s="5"/>
      <c r="E707" s="203"/>
      <c r="F707" s="5"/>
      <c r="G707" s="129"/>
      <c r="H707" s="5"/>
      <c r="I707" s="29"/>
      <c r="J707" s="25"/>
      <c r="M707" s="33"/>
      <c r="N707" s="33"/>
      <c r="O707" s="33"/>
      <c r="Q707" s="112"/>
    </row>
    <row r="708" ht="15.75">
      <c r="H708" s="228"/>
    </row>
    <row r="709" ht="15.75">
      <c r="H709" s="228"/>
    </row>
    <row r="710" ht="15.75">
      <c r="H710" s="228"/>
    </row>
    <row r="711" spans="2:8" ht="15.75">
      <c r="B711" s="212"/>
      <c r="C711" s="218"/>
      <c r="H711" s="202"/>
    </row>
    <row r="712" ht="15.75">
      <c r="H712" s="228"/>
    </row>
    <row r="713" ht="15.75">
      <c r="H713" s="228"/>
    </row>
    <row r="714" ht="15.75">
      <c r="H714" s="228"/>
    </row>
    <row r="715" spans="2:8" ht="15.75">
      <c r="B715" s="212"/>
      <c r="C715" s="218"/>
      <c r="H715" s="202"/>
    </row>
    <row r="716" ht="15.75">
      <c r="H716" s="228"/>
    </row>
    <row r="717" spans="1:17" ht="15.75">
      <c r="A717" s="188"/>
      <c r="B717" s="11"/>
      <c r="C717" s="208"/>
      <c r="D717" s="208"/>
      <c r="E717" s="209"/>
      <c r="F717" s="208"/>
      <c r="G717" s="192"/>
      <c r="Q717" s="211"/>
    </row>
    <row r="718" ht="15.75">
      <c r="H718" s="228"/>
    </row>
    <row r="719" ht="15.75">
      <c r="H719" s="228"/>
    </row>
  </sheetData>
  <sheetProtection selectLockedCells="1"/>
  <mergeCells count="3">
    <mergeCell ref="D24:G24"/>
    <mergeCell ref="D30:G30"/>
    <mergeCell ref="D25:G25"/>
  </mergeCells>
  <conditionalFormatting sqref="C43:G69 G143 C79:G109 G141 C73:G75 C77:G77 C113:G121 C123:G137">
    <cfRule type="cellIs" priority="8" dxfId="35" operator="greaterThan" stopIfTrue="1">
      <formula>0</formula>
    </cfRule>
  </conditionalFormatting>
  <printOptions/>
  <pageMargins left="1.1023622047244095" right="0.35433070866141736" top="0.5905511811023623" bottom="0.5905511811023623" header="0.3937007874015748" footer="0.3937007874015748"/>
  <pageSetup firstPageNumber="1" useFirstPageNumber="1" horizontalDpi="600" verticalDpi="600" orientation="portrait" paperSize="9" r:id="rId1"/>
  <headerFooter alignWithMargins="0">
    <oddHeader>&amp;R&amp;"Arial,Navadno"&amp;9TLAČNI VOD TPV3</oddHeader>
    <oddFooter>&amp;C&amp;"Arial,Navadno"&amp;10&amp;P</oddFooter>
  </headerFooter>
  <rowBreaks count="4" manualBreakCount="4">
    <brk id="38" max="6" man="1"/>
    <brk id="109" max="6" man="1"/>
    <brk id="121" max="6" man="1"/>
    <brk id="137" max="6" man="1"/>
  </rowBreaks>
</worksheet>
</file>

<file path=xl/worksheets/sheet26.xml><?xml version="1.0" encoding="utf-8"?>
<worksheet xmlns="http://schemas.openxmlformats.org/spreadsheetml/2006/main" xmlns:r="http://schemas.openxmlformats.org/officeDocument/2006/relationships">
  <dimension ref="A1:L437"/>
  <sheetViews>
    <sheetView view="pageBreakPreview" zoomScaleSheetLayoutView="100" zoomScalePageLayoutView="0" workbookViewId="0" topLeftCell="A1">
      <selection activeCell="D55" sqref="D55"/>
    </sheetView>
  </sheetViews>
  <sheetFormatPr defaultColWidth="13.09765625" defaultRowHeight="15.75"/>
  <cols>
    <col min="1" max="1" width="6" style="933" customWidth="1"/>
    <col min="2" max="2" width="38.8984375" style="934" customWidth="1"/>
    <col min="3" max="3" width="6.69921875" style="935" customWidth="1"/>
    <col min="4" max="4" width="12.19921875" style="935" customWidth="1"/>
    <col min="5" max="5" width="12.19921875" style="936" customWidth="1"/>
    <col min="6" max="6" width="7.19921875" style="936" customWidth="1"/>
    <col min="7" max="7" width="7.19921875" style="942" customWidth="1"/>
    <col min="8" max="8" width="10.296875" style="942" customWidth="1"/>
    <col min="9" max="11" width="7.19921875" style="936" customWidth="1"/>
    <col min="12" max="16384" width="13.09765625" style="936" customWidth="1"/>
  </cols>
  <sheetData>
    <row r="1" spans="1:8" s="916" customFormat="1" ht="15.75">
      <c r="A1" s="914"/>
      <c r="B1" s="915"/>
      <c r="C1" s="488"/>
      <c r="D1" s="488"/>
      <c r="G1" s="917"/>
      <c r="H1" s="917"/>
    </row>
    <row r="2" spans="1:8" s="916" customFormat="1" ht="15.75">
      <c r="A2" s="914"/>
      <c r="B2" s="915"/>
      <c r="C2" s="488"/>
      <c r="D2" s="488"/>
      <c r="G2" s="917"/>
      <c r="H2" s="917"/>
    </row>
    <row r="3" spans="1:8" s="916" customFormat="1" ht="15.75">
      <c r="A3" s="914"/>
      <c r="B3" s="915"/>
      <c r="C3" s="488"/>
      <c r="D3" s="488"/>
      <c r="G3" s="917"/>
      <c r="H3" s="917"/>
    </row>
    <row r="4" spans="1:8" s="916" customFormat="1" ht="15.75">
      <c r="A4" s="914"/>
      <c r="B4" s="915"/>
      <c r="C4" s="488"/>
      <c r="D4" s="488"/>
      <c r="G4" s="917"/>
      <c r="H4" s="917"/>
    </row>
    <row r="5" spans="1:8" s="916" customFormat="1" ht="15.75">
      <c r="A5" s="914"/>
      <c r="B5" s="915"/>
      <c r="C5" s="488"/>
      <c r="D5" s="488"/>
      <c r="G5" s="917"/>
      <c r="H5" s="917"/>
    </row>
    <row r="6" spans="1:8" s="916" customFormat="1" ht="15.75">
      <c r="A6" s="914"/>
      <c r="B6" s="915"/>
      <c r="C6" s="488"/>
      <c r="D6" s="488"/>
      <c r="G6" s="917"/>
      <c r="H6" s="917"/>
    </row>
    <row r="7" spans="1:8" s="916" customFormat="1" ht="15.75">
      <c r="A7" s="914"/>
      <c r="B7" s="915"/>
      <c r="C7" s="488"/>
      <c r="D7" s="488"/>
      <c r="G7" s="917"/>
      <c r="H7" s="917"/>
    </row>
    <row r="8" spans="1:8" s="916" customFormat="1" ht="15.75">
      <c r="A8" s="914"/>
      <c r="B8" s="915"/>
      <c r="C8" s="488"/>
      <c r="D8" s="488"/>
      <c r="G8" s="917"/>
      <c r="H8" s="917"/>
    </row>
    <row r="9" spans="1:8" s="916" customFormat="1" ht="15.75">
      <c r="A9" s="914" t="s">
        <v>272</v>
      </c>
      <c r="B9" s="918" t="s">
        <v>552</v>
      </c>
      <c r="C9" s="919"/>
      <c r="D9" s="488"/>
      <c r="G9" s="917"/>
      <c r="H9" s="917"/>
    </row>
    <row r="10" spans="1:8" s="916" customFormat="1" ht="15.75">
      <c r="A10" s="914"/>
      <c r="B10" s="918"/>
      <c r="C10" s="919"/>
      <c r="D10" s="488"/>
      <c r="G10" s="917"/>
      <c r="H10" s="917"/>
    </row>
    <row r="11" spans="1:8" s="916" customFormat="1" ht="15">
      <c r="A11" s="920" t="s">
        <v>259</v>
      </c>
      <c r="B11" s="921" t="s">
        <v>469</v>
      </c>
      <c r="C11" s="484"/>
      <c r="D11" s="484"/>
      <c r="E11" s="922">
        <f>E85</f>
        <v>0</v>
      </c>
      <c r="G11" s="917"/>
      <c r="H11" s="917"/>
    </row>
    <row r="12" spans="1:8" s="916" customFormat="1" ht="15">
      <c r="A12" s="920" t="s">
        <v>19</v>
      </c>
      <c r="B12" s="923" t="s">
        <v>551</v>
      </c>
      <c r="C12" s="924"/>
      <c r="D12" s="924"/>
      <c r="E12" s="925">
        <f>E259</f>
        <v>0</v>
      </c>
      <c r="G12" s="917"/>
      <c r="H12" s="917"/>
    </row>
    <row r="13" spans="1:8" s="916" customFormat="1" ht="15">
      <c r="A13" s="920" t="s">
        <v>531</v>
      </c>
      <c r="B13" s="923" t="s">
        <v>550</v>
      </c>
      <c r="C13" s="924"/>
      <c r="D13" s="924"/>
      <c r="E13" s="925">
        <f>E323</f>
        <v>0</v>
      </c>
      <c r="G13" s="917"/>
      <c r="H13" s="917"/>
    </row>
    <row r="14" spans="1:8" s="916" customFormat="1" ht="15.75">
      <c r="A14" s="914"/>
      <c r="B14" s="918"/>
      <c r="C14" s="919"/>
      <c r="D14" s="488"/>
      <c r="G14" s="917"/>
      <c r="H14" s="917"/>
    </row>
    <row r="15" spans="1:8" s="916" customFormat="1" ht="15.75">
      <c r="A15" s="914"/>
      <c r="B15" s="915"/>
      <c r="C15" s="488"/>
      <c r="D15" s="488"/>
      <c r="G15" s="917"/>
      <c r="H15" s="917"/>
    </row>
    <row r="16" spans="1:8" s="916" customFormat="1" ht="16.5" thickBot="1">
      <c r="A16" s="914"/>
      <c r="B16" s="926" t="s">
        <v>170</v>
      </c>
      <c r="C16" s="927"/>
      <c r="D16" s="927"/>
      <c r="E16" s="928">
        <f>SUM(E11:E15)</f>
        <v>0</v>
      </c>
      <c r="G16" s="917"/>
      <c r="H16" s="917"/>
    </row>
    <row r="17" spans="1:8" s="916" customFormat="1" ht="16.5" thickTop="1">
      <c r="A17" s="914"/>
      <c r="B17" s="915"/>
      <c r="C17" s="488"/>
      <c r="D17" s="488"/>
      <c r="G17" s="917"/>
      <c r="H17" s="917"/>
    </row>
    <row r="18" spans="1:8" s="916" customFormat="1" ht="15.75">
      <c r="A18" s="914"/>
      <c r="B18" s="915"/>
      <c r="C18" s="488"/>
      <c r="D18" s="488"/>
      <c r="G18" s="917"/>
      <c r="H18" s="917"/>
    </row>
    <row r="19" spans="1:8" s="916" customFormat="1" ht="15.75">
      <c r="A19" s="914"/>
      <c r="B19" s="915"/>
      <c r="C19" s="488"/>
      <c r="D19" s="488"/>
      <c r="G19" s="917"/>
      <c r="H19" s="917"/>
    </row>
    <row r="20" spans="1:11" s="930" customFormat="1" ht="12.75">
      <c r="A20" s="929"/>
      <c r="B20" s="344" t="s">
        <v>553</v>
      </c>
      <c r="C20" s="350"/>
      <c r="D20" s="350"/>
      <c r="E20" s="330"/>
      <c r="F20" s="330"/>
      <c r="G20" s="330"/>
      <c r="H20" s="330"/>
      <c r="I20" s="330"/>
      <c r="J20" s="330"/>
      <c r="K20" s="330"/>
    </row>
    <row r="21" spans="1:11" s="930" customFormat="1" ht="12.75">
      <c r="A21" s="929"/>
      <c r="B21" s="343"/>
      <c r="C21" s="350"/>
      <c r="D21" s="350"/>
      <c r="E21" s="330"/>
      <c r="F21" s="330"/>
      <c r="G21" s="330"/>
      <c r="H21" s="330"/>
      <c r="I21" s="330"/>
      <c r="J21" s="330"/>
      <c r="K21" s="330"/>
    </row>
    <row r="22" spans="1:11" s="930" customFormat="1" ht="38.25">
      <c r="A22" s="929"/>
      <c r="B22" s="367" t="s">
        <v>457</v>
      </c>
      <c r="C22" s="350"/>
      <c r="D22" s="350"/>
      <c r="E22" s="330"/>
      <c r="F22" s="330"/>
      <c r="G22" s="330"/>
      <c r="H22" s="330"/>
      <c r="I22" s="330"/>
      <c r="J22" s="330"/>
      <c r="K22" s="330"/>
    </row>
    <row r="23" spans="1:11" s="930" customFormat="1" ht="12.75">
      <c r="A23" s="929"/>
      <c r="B23" s="367"/>
      <c r="C23" s="350"/>
      <c r="D23" s="350"/>
      <c r="E23" s="330"/>
      <c r="F23" s="330"/>
      <c r="G23" s="330"/>
      <c r="H23" s="330"/>
      <c r="I23" s="330"/>
      <c r="J23" s="330"/>
      <c r="K23" s="330"/>
    </row>
    <row r="24" spans="1:11" s="930" customFormat="1" ht="51">
      <c r="A24" s="929"/>
      <c r="B24" s="367" t="s">
        <v>499</v>
      </c>
      <c r="C24" s="350"/>
      <c r="D24" s="350"/>
      <c r="E24" s="330"/>
      <c r="F24" s="330"/>
      <c r="G24" s="330"/>
      <c r="H24" s="330"/>
      <c r="I24" s="330"/>
      <c r="J24" s="330"/>
      <c r="K24" s="330"/>
    </row>
    <row r="25" spans="1:11" s="930" customFormat="1" ht="12.75">
      <c r="A25" s="929"/>
      <c r="B25" s="343"/>
      <c r="C25" s="350"/>
      <c r="D25" s="350"/>
      <c r="E25" s="330"/>
      <c r="F25" s="330"/>
      <c r="G25" s="330"/>
      <c r="H25" s="330"/>
      <c r="I25" s="330"/>
      <c r="J25" s="330"/>
      <c r="K25" s="330"/>
    </row>
    <row r="26" spans="1:11" s="930" customFormat="1" ht="51">
      <c r="A26" s="929"/>
      <c r="B26" s="367" t="s">
        <v>502</v>
      </c>
      <c r="C26" s="350"/>
      <c r="D26" s="350"/>
      <c r="E26" s="330"/>
      <c r="F26" s="330"/>
      <c r="G26" s="330"/>
      <c r="H26" s="330"/>
      <c r="I26" s="330"/>
      <c r="J26" s="330"/>
      <c r="K26" s="330"/>
    </row>
    <row r="27" spans="1:11" s="930" customFormat="1" ht="12.75">
      <c r="A27" s="929"/>
      <c r="B27" s="343"/>
      <c r="C27" s="350"/>
      <c r="D27" s="350"/>
      <c r="E27" s="330"/>
      <c r="F27" s="330"/>
      <c r="G27" s="330"/>
      <c r="H27" s="330"/>
      <c r="I27" s="330"/>
      <c r="J27" s="330"/>
      <c r="K27" s="330"/>
    </row>
    <row r="28" spans="1:11" s="930" customFormat="1" ht="63.75">
      <c r="A28" s="929"/>
      <c r="B28" s="367" t="s">
        <v>503</v>
      </c>
      <c r="C28" s="350"/>
      <c r="D28" s="350"/>
      <c r="E28" s="330"/>
      <c r="F28" s="330"/>
      <c r="G28" s="330"/>
      <c r="H28" s="330"/>
      <c r="I28" s="330"/>
      <c r="J28" s="330"/>
      <c r="K28" s="330"/>
    </row>
    <row r="29" spans="1:11" s="930" customFormat="1" ht="12.75">
      <c r="A29" s="929"/>
      <c r="B29" s="345"/>
      <c r="C29" s="350"/>
      <c r="D29" s="350"/>
      <c r="E29" s="330"/>
      <c r="F29" s="330"/>
      <c r="G29" s="330"/>
      <c r="H29" s="330"/>
      <c r="I29" s="330"/>
      <c r="J29" s="330"/>
      <c r="K29" s="330"/>
    </row>
    <row r="30" spans="1:11" s="618" customFormat="1" ht="15.75">
      <c r="A30" s="931" t="s">
        <v>259</v>
      </c>
      <c r="B30" s="368" t="s">
        <v>559</v>
      </c>
      <c r="C30" s="364" t="s">
        <v>176</v>
      </c>
      <c r="D30" s="364" t="s">
        <v>177</v>
      </c>
      <c r="E30" s="363" t="s">
        <v>456</v>
      </c>
      <c r="F30" s="330"/>
      <c r="G30" s="330"/>
      <c r="H30" s="330"/>
      <c r="I30" s="330"/>
      <c r="J30" s="330"/>
      <c r="K30" s="330"/>
    </row>
    <row r="31" spans="1:11" s="618" customFormat="1" ht="15.75">
      <c r="A31" s="932"/>
      <c r="B31" s="343"/>
      <c r="C31" s="350"/>
      <c r="D31" s="350"/>
      <c r="E31" s="330"/>
      <c r="F31" s="330"/>
      <c r="G31" s="330"/>
      <c r="H31" s="330"/>
      <c r="I31" s="330"/>
      <c r="J31" s="330"/>
      <c r="K31" s="330"/>
    </row>
    <row r="32" spans="1:11" s="930" customFormat="1" ht="12.75">
      <c r="A32" s="929" t="s">
        <v>259</v>
      </c>
      <c r="B32" s="343" t="s">
        <v>434</v>
      </c>
      <c r="C32" s="350"/>
      <c r="D32" s="350"/>
      <c r="E32" s="330"/>
      <c r="F32" s="330"/>
      <c r="G32" s="330"/>
      <c r="H32" s="330"/>
      <c r="I32" s="330"/>
      <c r="J32" s="330"/>
      <c r="K32" s="330"/>
    </row>
    <row r="33" spans="1:11" s="930" customFormat="1" ht="12.75">
      <c r="A33" s="929"/>
      <c r="B33" s="343" t="s">
        <v>446</v>
      </c>
      <c r="C33" s="350"/>
      <c r="D33" s="350"/>
      <c r="E33" s="330"/>
      <c r="F33" s="330"/>
      <c r="G33" s="330"/>
      <c r="H33" s="330"/>
      <c r="I33" s="330"/>
      <c r="J33" s="330"/>
      <c r="K33" s="330"/>
    </row>
    <row r="34" spans="1:11" s="930" customFormat="1" ht="12.75">
      <c r="A34" s="929"/>
      <c r="B34" s="343" t="s">
        <v>435</v>
      </c>
      <c r="C34" s="350"/>
      <c r="D34" s="350"/>
      <c r="E34" s="330"/>
      <c r="F34" s="330"/>
      <c r="G34" s="330"/>
      <c r="H34" s="330"/>
      <c r="I34" s="330"/>
      <c r="J34" s="330"/>
      <c r="K34" s="330"/>
    </row>
    <row r="35" spans="1:11" s="930" customFormat="1" ht="12.75">
      <c r="A35" s="929"/>
      <c r="B35" s="343" t="s">
        <v>436</v>
      </c>
      <c r="C35" s="350"/>
      <c r="D35" s="350"/>
      <c r="E35" s="330"/>
      <c r="F35" s="330"/>
      <c r="G35" s="330"/>
      <c r="H35" s="330"/>
      <c r="I35" s="330"/>
      <c r="J35" s="330"/>
      <c r="K35" s="330"/>
    </row>
    <row r="36" spans="1:11" s="930" customFormat="1" ht="12.75">
      <c r="A36" s="929"/>
      <c r="B36" s="343" t="s">
        <v>437</v>
      </c>
      <c r="C36" s="350"/>
      <c r="D36" s="350"/>
      <c r="E36" s="330"/>
      <c r="F36" s="330"/>
      <c r="G36" s="330"/>
      <c r="H36" s="330"/>
      <c r="I36" s="330"/>
      <c r="J36" s="330"/>
      <c r="K36" s="330"/>
    </row>
    <row r="37" spans="1:11" s="930" customFormat="1" ht="12.75">
      <c r="A37" s="929"/>
      <c r="B37" s="343" t="s">
        <v>556</v>
      </c>
      <c r="C37" s="350"/>
      <c r="D37" s="350"/>
      <c r="E37" s="330"/>
      <c r="F37" s="330"/>
      <c r="G37" s="330"/>
      <c r="H37" s="330"/>
      <c r="I37" s="330"/>
      <c r="J37" s="330"/>
      <c r="K37" s="330"/>
    </row>
    <row r="38" spans="1:11" s="930" customFormat="1" ht="12.75">
      <c r="A38" s="929"/>
      <c r="B38" s="343"/>
      <c r="C38" s="350"/>
      <c r="D38" s="350"/>
      <c r="E38" s="330"/>
      <c r="F38" s="330"/>
      <c r="G38" s="330"/>
      <c r="H38" s="330"/>
      <c r="I38" s="330"/>
      <c r="J38" s="330"/>
      <c r="K38" s="330"/>
    </row>
    <row r="39" spans="1:11" s="930" customFormat="1" ht="12.75">
      <c r="A39" s="929"/>
      <c r="B39" s="343" t="s">
        <v>555</v>
      </c>
      <c r="C39" s="350"/>
      <c r="D39" s="350"/>
      <c r="E39" s="330"/>
      <c r="F39" s="330"/>
      <c r="G39" s="330"/>
      <c r="H39" s="330"/>
      <c r="I39" s="330"/>
      <c r="J39" s="330"/>
      <c r="K39" s="330"/>
    </row>
    <row r="40" spans="1:11" s="930" customFormat="1" ht="12.75">
      <c r="A40" s="929"/>
      <c r="B40" s="343" t="s">
        <v>554</v>
      </c>
      <c r="C40" s="350"/>
      <c r="D40" s="350"/>
      <c r="E40" s="330"/>
      <c r="F40" s="330"/>
      <c r="G40" s="330"/>
      <c r="H40" s="330"/>
      <c r="I40" s="330"/>
      <c r="J40" s="330"/>
      <c r="K40" s="330"/>
    </row>
    <row r="41" spans="1:11" s="930" customFormat="1" ht="12.75">
      <c r="A41" s="929"/>
      <c r="B41" s="343"/>
      <c r="C41" s="350"/>
      <c r="D41" s="350"/>
      <c r="E41" s="330"/>
      <c r="F41" s="330"/>
      <c r="G41" s="330"/>
      <c r="H41" s="330"/>
      <c r="I41" s="330"/>
      <c r="J41" s="330"/>
      <c r="K41" s="330"/>
    </row>
    <row r="42" spans="1:11" s="930" customFormat="1" ht="25.5">
      <c r="A42" s="929"/>
      <c r="B42" s="343" t="s">
        <v>533</v>
      </c>
      <c r="C42" s="350"/>
      <c r="D42" s="350"/>
      <c r="E42" s="330"/>
      <c r="F42" s="330"/>
      <c r="G42" s="330"/>
      <c r="H42" s="330"/>
      <c r="I42" s="330"/>
      <c r="J42" s="330"/>
      <c r="K42" s="330"/>
    </row>
    <row r="43" spans="1:11" s="930" customFormat="1" ht="12.75">
      <c r="A43" s="929"/>
      <c r="B43" s="343"/>
      <c r="C43" s="350"/>
      <c r="D43" s="350"/>
      <c r="E43" s="330"/>
      <c r="F43" s="330"/>
      <c r="G43" s="330"/>
      <c r="H43" s="330"/>
      <c r="I43" s="330"/>
      <c r="J43" s="330"/>
      <c r="K43" s="330"/>
    </row>
    <row r="44" spans="1:11" s="930" customFormat="1" ht="25.5">
      <c r="A44" s="929"/>
      <c r="B44" s="343" t="s">
        <v>534</v>
      </c>
      <c r="C44" s="350"/>
      <c r="D44" s="350"/>
      <c r="E44" s="330"/>
      <c r="F44" s="330"/>
      <c r="G44" s="330"/>
      <c r="H44" s="330"/>
      <c r="I44" s="330"/>
      <c r="J44" s="330"/>
      <c r="K44" s="330"/>
    </row>
    <row r="45" spans="1:11" s="930" customFormat="1" ht="12.75">
      <c r="A45" s="929"/>
      <c r="B45" s="343" t="s">
        <v>438</v>
      </c>
      <c r="C45" s="350"/>
      <c r="D45" s="350"/>
      <c r="E45" s="330"/>
      <c r="F45" s="330"/>
      <c r="G45" s="330"/>
      <c r="H45" s="330"/>
      <c r="I45" s="330"/>
      <c r="J45" s="330"/>
      <c r="K45" s="330"/>
    </row>
    <row r="46" spans="1:11" s="930" customFormat="1" ht="12.75">
      <c r="A46" s="929"/>
      <c r="B46" s="343" t="s">
        <v>439</v>
      </c>
      <c r="C46" s="350"/>
      <c r="D46" s="350"/>
      <c r="E46" s="330"/>
      <c r="F46" s="330"/>
      <c r="G46" s="330"/>
      <c r="H46" s="330"/>
      <c r="I46" s="330"/>
      <c r="J46" s="330"/>
      <c r="K46" s="330"/>
    </row>
    <row r="47" spans="1:11" s="930" customFormat="1" ht="12.75">
      <c r="A47" s="929"/>
      <c r="B47" s="343" t="s">
        <v>440</v>
      </c>
      <c r="C47" s="350"/>
      <c r="D47" s="350"/>
      <c r="E47" s="330"/>
      <c r="F47" s="330"/>
      <c r="G47" s="330"/>
      <c r="H47" s="330"/>
      <c r="I47" s="330"/>
      <c r="J47" s="330"/>
      <c r="K47" s="330"/>
    </row>
    <row r="48" spans="1:11" s="930" customFormat="1" ht="12.75">
      <c r="A48" s="929"/>
      <c r="B48" s="343" t="s">
        <v>441</v>
      </c>
      <c r="C48" s="350"/>
      <c r="D48" s="350"/>
      <c r="E48" s="330"/>
      <c r="F48" s="330"/>
      <c r="G48" s="330"/>
      <c r="H48" s="330"/>
      <c r="I48" s="330"/>
      <c r="J48" s="330"/>
      <c r="K48" s="330"/>
    </row>
    <row r="49" spans="1:11" s="930" customFormat="1" ht="12.75">
      <c r="A49" s="929"/>
      <c r="B49" s="343" t="s">
        <v>442</v>
      </c>
      <c r="C49" s="350"/>
      <c r="D49" s="350"/>
      <c r="E49" s="330"/>
      <c r="F49" s="330"/>
      <c r="G49" s="330"/>
      <c r="H49" s="330"/>
      <c r="I49" s="330"/>
      <c r="J49" s="330"/>
      <c r="K49" s="330"/>
    </row>
    <row r="50" spans="1:11" s="930" customFormat="1" ht="12.75">
      <c r="A50" s="929"/>
      <c r="B50" s="343"/>
      <c r="C50" s="350"/>
      <c r="D50" s="350"/>
      <c r="E50" s="330"/>
      <c r="F50" s="330"/>
      <c r="G50" s="330"/>
      <c r="H50" s="330"/>
      <c r="I50" s="330"/>
      <c r="J50" s="330"/>
      <c r="K50" s="330"/>
    </row>
    <row r="51" spans="1:11" s="930" customFormat="1" ht="76.5">
      <c r="A51" s="929"/>
      <c r="B51" s="343" t="s">
        <v>557</v>
      </c>
      <c r="C51" s="350"/>
      <c r="D51" s="350"/>
      <c r="E51" s="330"/>
      <c r="F51" s="330"/>
      <c r="G51" s="330"/>
      <c r="H51" s="330"/>
      <c r="I51" s="330"/>
      <c r="J51" s="330"/>
      <c r="K51" s="330"/>
    </row>
    <row r="52" spans="1:11" s="930" customFormat="1" ht="12.75">
      <c r="A52" s="929"/>
      <c r="B52" s="343"/>
      <c r="C52" s="350"/>
      <c r="D52" s="350"/>
      <c r="E52" s="330"/>
      <c r="F52" s="330"/>
      <c r="G52" s="330"/>
      <c r="H52" s="330"/>
      <c r="I52" s="330"/>
      <c r="J52" s="330"/>
      <c r="K52" s="330"/>
    </row>
    <row r="53" spans="1:11" s="930" customFormat="1" ht="38.25">
      <c r="A53" s="929"/>
      <c r="B53" s="343" t="s">
        <v>558</v>
      </c>
      <c r="C53" s="350"/>
      <c r="D53" s="350"/>
      <c r="E53" s="330"/>
      <c r="F53" s="330"/>
      <c r="G53" s="330"/>
      <c r="H53" s="330"/>
      <c r="I53" s="330"/>
      <c r="J53" s="330"/>
      <c r="K53" s="330"/>
    </row>
    <row r="54" spans="1:5" s="930" customFormat="1" ht="12.75">
      <c r="A54" s="929"/>
      <c r="B54" s="343"/>
      <c r="C54" s="350"/>
      <c r="D54" s="350"/>
      <c r="E54" s="330"/>
    </row>
    <row r="55" spans="1:5" s="930" customFormat="1" ht="12.75">
      <c r="A55" s="929"/>
      <c r="B55" s="346" t="s">
        <v>262</v>
      </c>
      <c r="C55" s="369">
        <v>1</v>
      </c>
      <c r="D55" s="371"/>
      <c r="E55" s="369">
        <f>C55*D55</f>
        <v>0</v>
      </c>
    </row>
    <row r="56" spans="1:5" s="930" customFormat="1" ht="12.75">
      <c r="A56" s="929"/>
      <c r="B56" s="343"/>
      <c r="C56" s="370"/>
      <c r="D56" s="370"/>
      <c r="E56" s="350"/>
    </row>
    <row r="57" spans="1:5" s="930" customFormat="1" ht="12.75">
      <c r="A57" s="929" t="s">
        <v>261</v>
      </c>
      <c r="B57" s="343" t="s">
        <v>562</v>
      </c>
      <c r="C57" s="370"/>
      <c r="D57" s="370"/>
      <c r="E57" s="350"/>
    </row>
    <row r="58" spans="1:5" s="930" customFormat="1" ht="12.75">
      <c r="A58" s="929"/>
      <c r="B58" s="343" t="s">
        <v>560</v>
      </c>
      <c r="C58" s="370"/>
      <c r="D58" s="370"/>
      <c r="E58" s="350"/>
    </row>
    <row r="59" spans="1:5" s="930" customFormat="1" ht="12.75">
      <c r="A59" s="929"/>
      <c r="B59" s="343" t="s">
        <v>561</v>
      </c>
      <c r="C59" s="370"/>
      <c r="D59" s="370"/>
      <c r="E59" s="350"/>
    </row>
    <row r="60" spans="1:5" s="930" customFormat="1" ht="12.75">
      <c r="A60" s="929"/>
      <c r="B60" s="343"/>
      <c r="C60" s="370"/>
      <c r="D60" s="370"/>
      <c r="E60" s="350"/>
    </row>
    <row r="61" spans="1:5" s="930" customFormat="1" ht="12.75">
      <c r="A61" s="929"/>
      <c r="B61" s="346" t="s">
        <v>22</v>
      </c>
      <c r="C61" s="369">
        <v>166</v>
      </c>
      <c r="D61" s="371"/>
      <c r="E61" s="354">
        <f>C61*D61</f>
        <v>0</v>
      </c>
    </row>
    <row r="62" spans="1:5" s="930" customFormat="1" ht="12.75">
      <c r="A62" s="929"/>
      <c r="B62" s="343"/>
      <c r="C62" s="370"/>
      <c r="D62" s="370"/>
      <c r="E62" s="350"/>
    </row>
    <row r="63" spans="1:5" s="930" customFormat="1" ht="12.75">
      <c r="A63" s="929" t="s">
        <v>263</v>
      </c>
      <c r="B63" s="343" t="s">
        <v>563</v>
      </c>
      <c r="C63" s="370"/>
      <c r="D63" s="370"/>
      <c r="E63" s="350"/>
    </row>
    <row r="64" spans="1:5" s="930" customFormat="1" ht="12.75">
      <c r="A64" s="929"/>
      <c r="B64" s="343" t="s">
        <v>564</v>
      </c>
      <c r="C64" s="370"/>
      <c r="D64" s="370"/>
      <c r="E64" s="350"/>
    </row>
    <row r="65" spans="1:5" s="930" customFormat="1" ht="12.75">
      <c r="A65" s="929"/>
      <c r="B65" s="343" t="s">
        <v>443</v>
      </c>
      <c r="C65" s="370"/>
      <c r="D65" s="370"/>
      <c r="E65" s="350"/>
    </row>
    <row r="66" spans="1:5" s="930" customFormat="1" ht="12.75">
      <c r="A66" s="929"/>
      <c r="B66" s="343" t="s">
        <v>565</v>
      </c>
      <c r="C66" s="370"/>
      <c r="D66" s="370"/>
      <c r="E66" s="350"/>
    </row>
    <row r="67" spans="1:5" s="930" customFormat="1" ht="12.75">
      <c r="A67" s="929"/>
      <c r="B67" s="343" t="s">
        <v>444</v>
      </c>
      <c r="C67" s="370"/>
      <c r="D67" s="370"/>
      <c r="E67" s="350"/>
    </row>
    <row r="68" spans="1:5" s="930" customFormat="1" ht="12.75">
      <c r="A68" s="929"/>
      <c r="B68" s="343"/>
      <c r="C68" s="370"/>
      <c r="D68" s="370"/>
      <c r="E68" s="350"/>
    </row>
    <row r="69" spans="1:5" s="930" customFormat="1" ht="12.75">
      <c r="A69" s="929"/>
      <c r="B69" s="346" t="s">
        <v>262</v>
      </c>
      <c r="C69" s="369">
        <v>1</v>
      </c>
      <c r="D69" s="371"/>
      <c r="E69" s="369">
        <f>C69*D69</f>
        <v>0</v>
      </c>
    </row>
    <row r="70" spans="1:5" s="930" customFormat="1" ht="12.75">
      <c r="A70" s="929"/>
      <c r="B70" s="343"/>
      <c r="C70" s="370"/>
      <c r="D70" s="370"/>
      <c r="E70" s="370"/>
    </row>
    <row r="71" spans="1:5" s="930" customFormat="1" ht="12.75">
      <c r="A71" s="929" t="s">
        <v>264</v>
      </c>
      <c r="B71" s="343" t="s">
        <v>566</v>
      </c>
      <c r="C71" s="370"/>
      <c r="D71" s="370"/>
      <c r="E71" s="350"/>
    </row>
    <row r="72" spans="1:5" s="930" customFormat="1" ht="12.75">
      <c r="A72" s="929"/>
      <c r="B72" s="343" t="s">
        <v>445</v>
      </c>
      <c r="C72" s="370"/>
      <c r="D72" s="370"/>
      <c r="E72" s="350"/>
    </row>
    <row r="73" spans="1:5" s="930" customFormat="1" ht="12.75">
      <c r="A73" s="929"/>
      <c r="B73" s="343" t="s">
        <v>567</v>
      </c>
      <c r="C73" s="370"/>
      <c r="D73" s="370"/>
      <c r="E73" s="350"/>
    </row>
    <row r="74" spans="1:5" s="930" customFormat="1" ht="12.75">
      <c r="A74" s="929"/>
      <c r="B74" s="343"/>
      <c r="C74" s="370"/>
      <c r="D74" s="370"/>
      <c r="E74" s="350"/>
    </row>
    <row r="75" spans="1:5" s="930" customFormat="1" ht="12.75">
      <c r="A75" s="929"/>
      <c r="B75" s="346" t="s">
        <v>262</v>
      </c>
      <c r="C75" s="369">
        <v>1</v>
      </c>
      <c r="D75" s="371"/>
      <c r="E75" s="369">
        <f>C75*D75</f>
        <v>0</v>
      </c>
    </row>
    <row r="76" spans="1:5" s="930" customFormat="1" ht="12.75">
      <c r="A76" s="929"/>
      <c r="B76" s="343"/>
      <c r="C76" s="370"/>
      <c r="D76" s="370"/>
      <c r="E76" s="350"/>
    </row>
    <row r="77" spans="1:5" s="930" customFormat="1" ht="12.75">
      <c r="A77" s="929" t="s">
        <v>266</v>
      </c>
      <c r="B77" s="343" t="s">
        <v>568</v>
      </c>
      <c r="C77" s="370"/>
      <c r="D77" s="370"/>
      <c r="E77" s="350"/>
    </row>
    <row r="78" spans="1:5" s="930" customFormat="1" ht="12.75">
      <c r="A78" s="929"/>
      <c r="B78" s="343"/>
      <c r="C78" s="370"/>
      <c r="D78" s="370"/>
      <c r="E78" s="350"/>
    </row>
    <row r="79" spans="1:5" s="930" customFormat="1" ht="12.75">
      <c r="A79" s="929"/>
      <c r="B79" s="346" t="s">
        <v>262</v>
      </c>
      <c r="C79" s="369">
        <v>1</v>
      </c>
      <c r="D79" s="371"/>
      <c r="E79" s="369">
        <f>C79*D79</f>
        <v>0</v>
      </c>
    </row>
    <row r="80" spans="1:5" s="930" customFormat="1" ht="12.75">
      <c r="A80" s="929"/>
      <c r="B80" s="343"/>
      <c r="C80" s="350"/>
      <c r="D80" s="350"/>
      <c r="E80" s="330"/>
    </row>
    <row r="81" spans="1:5" s="930" customFormat="1" ht="25.5">
      <c r="A81" s="929" t="s">
        <v>267</v>
      </c>
      <c r="B81" s="343" t="s">
        <v>593</v>
      </c>
      <c r="C81" s="370"/>
      <c r="D81" s="370"/>
      <c r="E81" s="350"/>
    </row>
    <row r="82" spans="1:5" s="930" customFormat="1" ht="12.75">
      <c r="A82" s="929"/>
      <c r="B82" s="343"/>
      <c r="C82" s="370"/>
      <c r="D82" s="370"/>
      <c r="E82" s="350"/>
    </row>
    <row r="83" spans="1:5" s="930" customFormat="1" ht="12.75">
      <c r="A83" s="929"/>
      <c r="B83" s="346" t="s">
        <v>262</v>
      </c>
      <c r="C83" s="369">
        <v>1</v>
      </c>
      <c r="D83" s="371"/>
      <c r="E83" s="369">
        <f>C83*D83</f>
        <v>0</v>
      </c>
    </row>
    <row r="84" spans="1:5" s="930" customFormat="1" ht="12.75">
      <c r="A84" s="929"/>
      <c r="B84" s="343"/>
      <c r="C84" s="350"/>
      <c r="D84" s="350"/>
      <c r="E84" s="330"/>
    </row>
    <row r="85" spans="1:5" s="618" customFormat="1" ht="16.5" thickBot="1">
      <c r="A85" s="932"/>
      <c r="B85" s="374" t="s">
        <v>595</v>
      </c>
      <c r="C85" s="372"/>
      <c r="D85" s="372"/>
      <c r="E85" s="373">
        <f>SUM(E55:E84)</f>
        <v>0</v>
      </c>
    </row>
    <row r="86" spans="1:5" s="618" customFormat="1" ht="16.5" thickTop="1">
      <c r="A86" s="932"/>
      <c r="B86" s="375"/>
      <c r="C86" s="365"/>
      <c r="D86" s="365"/>
      <c r="E86" s="376"/>
    </row>
    <row r="87" spans="6:11" ht="15.75">
      <c r="F87" s="618"/>
      <c r="G87" s="618"/>
      <c r="H87" s="618"/>
      <c r="I87" s="618"/>
      <c r="J87" s="618"/>
      <c r="K87" s="618"/>
    </row>
    <row r="88" spans="1:11" s="939" customFormat="1" ht="15.75">
      <c r="A88" s="937" t="s">
        <v>531</v>
      </c>
      <c r="B88" s="938" t="s">
        <v>569</v>
      </c>
      <c r="C88" s="364" t="s">
        <v>176</v>
      </c>
      <c r="D88" s="364" t="s">
        <v>177</v>
      </c>
      <c r="E88" s="363" t="s">
        <v>456</v>
      </c>
      <c r="F88" s="618"/>
      <c r="G88" s="618"/>
      <c r="H88" s="618"/>
      <c r="I88" s="618"/>
      <c r="J88" s="618"/>
      <c r="K88" s="618"/>
    </row>
    <row r="89" spans="6:11" ht="15.75">
      <c r="F89" s="618"/>
      <c r="G89" s="618"/>
      <c r="H89" s="618"/>
      <c r="I89" s="618"/>
      <c r="J89" s="618"/>
      <c r="K89" s="618"/>
    </row>
    <row r="90" spans="1:11" ht="12.75">
      <c r="A90" s="933" t="s">
        <v>259</v>
      </c>
      <c r="B90" s="934" t="s">
        <v>329</v>
      </c>
      <c r="F90" s="930"/>
      <c r="G90" s="930"/>
      <c r="H90" s="930"/>
      <c r="I90" s="930"/>
      <c r="J90" s="930"/>
      <c r="K90" s="930"/>
    </row>
    <row r="91" spans="2:11" ht="12.75">
      <c r="B91" s="934" t="s">
        <v>330</v>
      </c>
      <c r="F91" s="930"/>
      <c r="G91" s="930"/>
      <c r="H91" s="930"/>
      <c r="I91" s="930"/>
      <c r="J91" s="930"/>
      <c r="K91" s="930"/>
    </row>
    <row r="92" spans="2:11" ht="12.75">
      <c r="B92" s="934" t="s">
        <v>331</v>
      </c>
      <c r="F92" s="930"/>
      <c r="G92" s="930"/>
      <c r="H92" s="930"/>
      <c r="I92" s="930"/>
      <c r="J92" s="930"/>
      <c r="K92" s="930"/>
    </row>
    <row r="93" spans="2:11" ht="12.75">
      <c r="B93" s="934" t="s">
        <v>332</v>
      </c>
      <c r="C93" s="940">
        <v>1</v>
      </c>
      <c r="D93" s="941"/>
      <c r="E93" s="942"/>
      <c r="F93" s="930"/>
      <c r="G93" s="930"/>
      <c r="H93" s="930"/>
      <c r="I93" s="930"/>
      <c r="J93" s="930"/>
      <c r="K93" s="930"/>
    </row>
    <row r="94" spans="3:11" ht="12.75">
      <c r="C94" s="940"/>
      <c r="D94" s="941"/>
      <c r="F94" s="930"/>
      <c r="G94" s="930"/>
      <c r="H94" s="930"/>
      <c r="I94" s="930"/>
      <c r="J94" s="930"/>
      <c r="K94" s="930"/>
    </row>
    <row r="95" spans="1:11" ht="12.75">
      <c r="A95" s="943" t="s">
        <v>570</v>
      </c>
      <c r="B95" s="934" t="s">
        <v>333</v>
      </c>
      <c r="C95" s="940"/>
      <c r="D95" s="941"/>
      <c r="F95" s="930"/>
      <c r="G95" s="930"/>
      <c r="H95" s="930"/>
      <c r="I95" s="930"/>
      <c r="J95" s="930"/>
      <c r="K95" s="930"/>
    </row>
    <row r="96" spans="1:11" ht="12.75">
      <c r="A96" s="943"/>
      <c r="B96" s="934" t="s">
        <v>334</v>
      </c>
      <c r="C96" s="940"/>
      <c r="D96" s="941"/>
      <c r="F96" s="930"/>
      <c r="G96" s="930"/>
      <c r="H96" s="930"/>
      <c r="I96" s="930"/>
      <c r="J96" s="930"/>
      <c r="K96" s="930"/>
    </row>
    <row r="97" spans="1:11" ht="12.75">
      <c r="A97" s="943" t="s">
        <v>570</v>
      </c>
      <c r="B97" s="934" t="s">
        <v>335</v>
      </c>
      <c r="C97" s="940">
        <v>1</v>
      </c>
      <c r="D97" s="941"/>
      <c r="E97" s="942"/>
      <c r="F97" s="930"/>
      <c r="G97" s="930"/>
      <c r="H97" s="930"/>
      <c r="I97" s="930"/>
      <c r="J97" s="930"/>
      <c r="K97" s="930"/>
    </row>
    <row r="98" spans="1:11" ht="12.75">
      <c r="A98" s="943" t="s">
        <v>570</v>
      </c>
      <c r="B98" s="934" t="s">
        <v>336</v>
      </c>
      <c r="C98" s="940">
        <v>1</v>
      </c>
      <c r="D98" s="941"/>
      <c r="E98" s="942"/>
      <c r="F98" s="930"/>
      <c r="G98" s="930"/>
      <c r="H98" s="930"/>
      <c r="I98" s="930"/>
      <c r="J98" s="930"/>
      <c r="K98" s="930"/>
    </row>
    <row r="99" spans="1:11" ht="12.75">
      <c r="A99" s="943" t="s">
        <v>570</v>
      </c>
      <c r="B99" s="934" t="s">
        <v>337</v>
      </c>
      <c r="C99" s="940">
        <v>2</v>
      </c>
      <c r="D99" s="941"/>
      <c r="E99" s="942"/>
      <c r="F99" s="930"/>
      <c r="G99" s="930"/>
      <c r="H99" s="930"/>
      <c r="I99" s="930"/>
      <c r="J99" s="930"/>
      <c r="K99" s="930"/>
    </row>
    <row r="100" spans="1:11" ht="12.75">
      <c r="A100" s="943" t="s">
        <v>570</v>
      </c>
      <c r="B100" s="934" t="s">
        <v>338</v>
      </c>
      <c r="C100" s="940">
        <v>3</v>
      </c>
      <c r="D100" s="941"/>
      <c r="E100" s="942"/>
      <c r="F100" s="930"/>
      <c r="G100" s="930"/>
      <c r="H100" s="930"/>
      <c r="I100" s="930"/>
      <c r="J100" s="930"/>
      <c r="K100" s="930"/>
    </row>
    <row r="101" spans="1:11" ht="12.75">
      <c r="A101" s="943" t="s">
        <v>570</v>
      </c>
      <c r="B101" s="934" t="s">
        <v>339</v>
      </c>
      <c r="C101" s="940">
        <v>1</v>
      </c>
      <c r="D101" s="941"/>
      <c r="E101" s="942"/>
      <c r="F101" s="930"/>
      <c r="G101" s="930"/>
      <c r="H101" s="930"/>
      <c r="I101" s="930"/>
      <c r="J101" s="930"/>
      <c r="K101" s="930"/>
    </row>
    <row r="102" spans="1:11" ht="12.75">
      <c r="A102" s="943" t="s">
        <v>570</v>
      </c>
      <c r="B102" s="934" t="s">
        <v>340</v>
      </c>
      <c r="C102" s="940">
        <v>1</v>
      </c>
      <c r="D102" s="941"/>
      <c r="E102" s="942"/>
      <c r="F102" s="930"/>
      <c r="G102" s="930"/>
      <c r="H102" s="930"/>
      <c r="I102" s="930"/>
      <c r="J102" s="930"/>
      <c r="K102" s="930"/>
    </row>
    <row r="103" spans="1:11" ht="12.75">
      <c r="A103" s="943" t="s">
        <v>570</v>
      </c>
      <c r="B103" s="934" t="s">
        <v>341</v>
      </c>
      <c r="C103" s="940">
        <v>6</v>
      </c>
      <c r="D103" s="944" t="s">
        <v>71</v>
      </c>
      <c r="E103" s="942"/>
      <c r="F103" s="930"/>
      <c r="G103" s="930"/>
      <c r="H103" s="930"/>
      <c r="I103" s="930"/>
      <c r="J103" s="930"/>
      <c r="K103" s="930"/>
    </row>
    <row r="104" spans="1:11" ht="12.75">
      <c r="A104" s="943" t="s">
        <v>570</v>
      </c>
      <c r="B104" s="934" t="s">
        <v>342</v>
      </c>
      <c r="F104" s="930"/>
      <c r="G104" s="930"/>
      <c r="H104" s="930"/>
      <c r="I104" s="930"/>
      <c r="J104" s="930"/>
      <c r="K104" s="930"/>
    </row>
    <row r="105" spans="1:11" ht="12.75">
      <c r="A105" s="943" t="s">
        <v>570</v>
      </c>
      <c r="B105" s="934" t="s">
        <v>343</v>
      </c>
      <c r="F105" s="930"/>
      <c r="G105" s="930"/>
      <c r="H105" s="930"/>
      <c r="I105" s="930"/>
      <c r="J105" s="930"/>
      <c r="K105" s="930"/>
    </row>
    <row r="106" spans="6:11" ht="12.75">
      <c r="F106" s="930"/>
      <c r="G106" s="930"/>
      <c r="H106" s="930"/>
      <c r="I106" s="930"/>
      <c r="J106" s="930"/>
      <c r="K106" s="930"/>
    </row>
    <row r="107" spans="2:11" ht="12.75">
      <c r="B107" s="945" t="s">
        <v>262</v>
      </c>
      <c r="C107" s="946">
        <v>1</v>
      </c>
      <c r="D107" s="964"/>
      <c r="E107" s="947">
        <f>C107*D107</f>
        <v>0</v>
      </c>
      <c r="F107" s="930"/>
      <c r="G107" s="930"/>
      <c r="H107" s="930"/>
      <c r="I107" s="930"/>
      <c r="J107" s="930"/>
      <c r="K107" s="930"/>
    </row>
    <row r="108" spans="6:11" ht="12.75">
      <c r="F108" s="930"/>
      <c r="G108" s="930"/>
      <c r="H108" s="930"/>
      <c r="I108" s="930"/>
      <c r="J108" s="930"/>
      <c r="K108" s="930"/>
    </row>
    <row r="109" spans="1:11" ht="38.25">
      <c r="A109" s="933" t="s">
        <v>261</v>
      </c>
      <c r="B109" s="948" t="s">
        <v>504</v>
      </c>
      <c r="C109" s="940">
        <v>1</v>
      </c>
      <c r="D109" s="949"/>
      <c r="F109" s="930"/>
      <c r="G109" s="930"/>
      <c r="H109" s="930"/>
      <c r="I109" s="930"/>
      <c r="J109" s="930"/>
      <c r="K109" s="930"/>
    </row>
    <row r="110" spans="3:11" ht="12.75">
      <c r="C110" s="940"/>
      <c r="F110" s="930"/>
      <c r="G110" s="930"/>
      <c r="H110" s="930"/>
      <c r="I110" s="930"/>
      <c r="J110" s="930"/>
      <c r="K110" s="930"/>
    </row>
    <row r="111" spans="2:11" ht="38.25">
      <c r="B111" s="948" t="s">
        <v>571</v>
      </c>
      <c r="C111" s="940">
        <v>1</v>
      </c>
      <c r="D111" s="949"/>
      <c r="F111" s="930"/>
      <c r="G111" s="930"/>
      <c r="H111" s="930"/>
      <c r="I111" s="930"/>
      <c r="J111" s="930"/>
      <c r="K111" s="930"/>
    </row>
    <row r="112" spans="6:11" ht="12.75">
      <c r="F112" s="930"/>
      <c r="G112" s="930"/>
      <c r="H112" s="930"/>
      <c r="I112" s="930"/>
      <c r="J112" s="930"/>
      <c r="K112" s="930"/>
    </row>
    <row r="113" spans="1:11" ht="12.75">
      <c r="A113" s="943" t="s">
        <v>570</v>
      </c>
      <c r="B113" s="934" t="s">
        <v>344</v>
      </c>
      <c r="C113" s="935">
        <v>1</v>
      </c>
      <c r="F113" s="930"/>
      <c r="G113" s="930"/>
      <c r="H113" s="930"/>
      <c r="I113" s="930"/>
      <c r="J113" s="930"/>
      <c r="K113" s="930"/>
    </row>
    <row r="114" spans="1:11" ht="12.75">
      <c r="A114" s="943" t="s">
        <v>570</v>
      </c>
      <c r="B114" s="934" t="s">
        <v>345</v>
      </c>
      <c r="C114" s="935">
        <v>1</v>
      </c>
      <c r="F114" s="930"/>
      <c r="G114" s="930"/>
      <c r="H114" s="930"/>
      <c r="I114" s="930"/>
      <c r="J114" s="930"/>
      <c r="K114" s="930"/>
    </row>
    <row r="115" spans="1:11" ht="12.75">
      <c r="A115" s="943" t="s">
        <v>570</v>
      </c>
      <c r="B115" s="934" t="s">
        <v>346</v>
      </c>
      <c r="F115" s="930"/>
      <c r="G115" s="930"/>
      <c r="H115" s="930"/>
      <c r="I115" s="930"/>
      <c r="J115" s="930"/>
      <c r="K115" s="930"/>
    </row>
    <row r="116" spans="1:11" ht="12.75">
      <c r="A116" s="943"/>
      <c r="B116" s="934" t="s">
        <v>347</v>
      </c>
      <c r="C116" s="935">
        <v>2</v>
      </c>
      <c r="F116" s="930"/>
      <c r="G116" s="930"/>
      <c r="H116" s="930"/>
      <c r="I116" s="930"/>
      <c r="J116" s="930"/>
      <c r="K116" s="930"/>
    </row>
    <row r="117" spans="1:11" ht="12.75">
      <c r="A117" s="943" t="s">
        <v>570</v>
      </c>
      <c r="B117" s="934" t="s">
        <v>348</v>
      </c>
      <c r="C117" s="935">
        <v>2</v>
      </c>
      <c r="F117" s="930"/>
      <c r="G117" s="930"/>
      <c r="H117" s="930"/>
      <c r="I117" s="930"/>
      <c r="J117" s="930"/>
      <c r="K117" s="930"/>
    </row>
    <row r="118" spans="1:11" ht="12.75">
      <c r="A118" s="943" t="s">
        <v>570</v>
      </c>
      <c r="B118" s="934" t="s">
        <v>349</v>
      </c>
      <c r="C118" s="935">
        <v>1</v>
      </c>
      <c r="F118" s="930"/>
      <c r="G118" s="930"/>
      <c r="H118" s="930"/>
      <c r="I118" s="930"/>
      <c r="J118" s="930"/>
      <c r="K118" s="930"/>
    </row>
    <row r="119" spans="1:11" ht="12.75">
      <c r="A119" s="943" t="s">
        <v>570</v>
      </c>
      <c r="B119" s="934" t="s">
        <v>350</v>
      </c>
      <c r="C119" s="935">
        <v>1</v>
      </c>
      <c r="F119" s="930"/>
      <c r="G119" s="930"/>
      <c r="H119" s="930"/>
      <c r="I119" s="930"/>
      <c r="J119" s="930"/>
      <c r="K119" s="930"/>
    </row>
    <row r="120" spans="1:11" ht="12.75">
      <c r="A120" s="943" t="s">
        <v>570</v>
      </c>
      <c r="B120" s="934" t="s">
        <v>351</v>
      </c>
      <c r="C120" s="935">
        <v>1</v>
      </c>
      <c r="F120" s="930"/>
      <c r="G120" s="930"/>
      <c r="H120" s="930"/>
      <c r="I120" s="930"/>
      <c r="J120" s="930"/>
      <c r="K120" s="930"/>
    </row>
    <row r="121" spans="1:11" ht="12.75">
      <c r="A121" s="943" t="s">
        <v>570</v>
      </c>
      <c r="B121" s="934" t="s">
        <v>352</v>
      </c>
      <c r="C121" s="935">
        <v>1</v>
      </c>
      <c r="F121" s="930"/>
      <c r="G121" s="930"/>
      <c r="H121" s="930"/>
      <c r="I121" s="930"/>
      <c r="J121" s="930"/>
      <c r="K121" s="930"/>
    </row>
    <row r="122" spans="1:11" ht="12.75">
      <c r="A122" s="943" t="s">
        <v>570</v>
      </c>
      <c r="B122" s="934" t="s">
        <v>353</v>
      </c>
      <c r="F122" s="930"/>
      <c r="G122" s="930"/>
      <c r="H122" s="930"/>
      <c r="I122" s="930"/>
      <c r="J122" s="930"/>
      <c r="K122" s="930"/>
    </row>
    <row r="123" spans="1:11" ht="12.75">
      <c r="A123" s="943"/>
      <c r="B123" s="934" t="s">
        <v>354</v>
      </c>
      <c r="C123" s="935">
        <v>1</v>
      </c>
      <c r="F123" s="930"/>
      <c r="G123" s="930"/>
      <c r="H123" s="930"/>
      <c r="I123" s="930"/>
      <c r="J123" s="930"/>
      <c r="K123" s="930"/>
    </row>
    <row r="124" spans="1:11" ht="12.75">
      <c r="A124" s="943" t="s">
        <v>570</v>
      </c>
      <c r="B124" s="934" t="s">
        <v>355</v>
      </c>
      <c r="C124" s="935">
        <v>2</v>
      </c>
      <c r="F124" s="930"/>
      <c r="G124" s="930"/>
      <c r="H124" s="930"/>
      <c r="I124" s="930"/>
      <c r="J124" s="930"/>
      <c r="K124" s="930"/>
    </row>
    <row r="125" spans="1:11" ht="12.75">
      <c r="A125" s="943" t="s">
        <v>570</v>
      </c>
      <c r="B125" s="934" t="s">
        <v>356</v>
      </c>
      <c r="F125" s="930"/>
      <c r="G125" s="930"/>
      <c r="H125" s="930"/>
      <c r="I125" s="930"/>
      <c r="J125" s="930"/>
      <c r="K125" s="930"/>
    </row>
    <row r="126" spans="1:11" ht="12.75">
      <c r="A126" s="943"/>
      <c r="B126" s="950" t="s">
        <v>357</v>
      </c>
      <c r="C126" s="935">
        <v>2</v>
      </c>
      <c r="F126" s="930"/>
      <c r="G126" s="930"/>
      <c r="H126" s="930"/>
      <c r="I126" s="930"/>
      <c r="J126" s="930"/>
      <c r="K126" s="930"/>
    </row>
    <row r="127" spans="1:11" ht="12.75">
      <c r="A127" s="943" t="s">
        <v>570</v>
      </c>
      <c r="B127" s="934" t="s">
        <v>358</v>
      </c>
      <c r="C127" s="935">
        <v>2</v>
      </c>
      <c r="F127" s="930"/>
      <c r="G127" s="930"/>
      <c r="H127" s="930"/>
      <c r="I127" s="930"/>
      <c r="J127" s="930"/>
      <c r="K127" s="930"/>
    </row>
    <row r="128" spans="1:11" ht="12.75">
      <c r="A128" s="943" t="s">
        <v>570</v>
      </c>
      <c r="B128" s="934" t="s">
        <v>359</v>
      </c>
      <c r="F128" s="930"/>
      <c r="G128" s="930"/>
      <c r="H128" s="930"/>
      <c r="I128" s="930"/>
      <c r="J128" s="930"/>
      <c r="K128" s="930"/>
    </row>
    <row r="129" spans="1:11" ht="12.75">
      <c r="A129" s="943"/>
      <c r="B129" s="934" t="s">
        <v>360</v>
      </c>
      <c r="C129" s="935">
        <v>1</v>
      </c>
      <c r="F129" s="930"/>
      <c r="G129" s="930"/>
      <c r="H129" s="930"/>
      <c r="I129" s="930"/>
      <c r="J129" s="930"/>
      <c r="K129" s="930"/>
    </row>
    <row r="130" spans="1:11" ht="12.75">
      <c r="A130" s="943" t="s">
        <v>570</v>
      </c>
      <c r="B130" s="934" t="s">
        <v>361</v>
      </c>
      <c r="F130" s="930"/>
      <c r="G130" s="930"/>
      <c r="H130" s="930"/>
      <c r="I130" s="930"/>
      <c r="J130" s="930"/>
      <c r="K130" s="930"/>
    </row>
    <row r="131" spans="1:11" ht="12.75">
      <c r="A131" s="943"/>
      <c r="B131" s="934" t="s">
        <v>362</v>
      </c>
      <c r="C131" s="935">
        <v>1</v>
      </c>
      <c r="F131" s="930"/>
      <c r="G131" s="930"/>
      <c r="H131" s="930"/>
      <c r="I131" s="930"/>
      <c r="J131" s="930"/>
      <c r="K131" s="930"/>
    </row>
    <row r="132" spans="1:11" ht="12.75">
      <c r="A132" s="943" t="s">
        <v>570</v>
      </c>
      <c r="B132" s="934" t="s">
        <v>363</v>
      </c>
      <c r="F132" s="930"/>
      <c r="G132" s="930"/>
      <c r="H132" s="930"/>
      <c r="I132" s="930"/>
      <c r="J132" s="930"/>
      <c r="K132" s="930"/>
    </row>
    <row r="133" spans="1:11" ht="12.75">
      <c r="A133" s="943"/>
      <c r="B133" s="934" t="s">
        <v>364</v>
      </c>
      <c r="C133" s="935">
        <v>1</v>
      </c>
      <c r="F133" s="930"/>
      <c r="G133" s="930"/>
      <c r="H133" s="930"/>
      <c r="I133" s="930"/>
      <c r="J133" s="930"/>
      <c r="K133" s="930"/>
    </row>
    <row r="134" spans="1:11" ht="12.75">
      <c r="A134" s="943" t="s">
        <v>570</v>
      </c>
      <c r="B134" s="934" t="s">
        <v>365</v>
      </c>
      <c r="C134" s="935">
        <v>1</v>
      </c>
      <c r="F134" s="930"/>
      <c r="G134" s="930"/>
      <c r="H134" s="930"/>
      <c r="I134" s="930"/>
      <c r="J134" s="930"/>
      <c r="K134" s="930"/>
    </row>
    <row r="135" spans="1:11" ht="12.75">
      <c r="A135" s="943" t="s">
        <v>570</v>
      </c>
      <c r="B135" s="934" t="s">
        <v>366</v>
      </c>
      <c r="C135" s="935">
        <v>1</v>
      </c>
      <c r="F135" s="930"/>
      <c r="G135" s="930"/>
      <c r="H135" s="930"/>
      <c r="I135" s="930"/>
      <c r="J135" s="930"/>
      <c r="K135" s="930"/>
    </row>
    <row r="136" spans="1:11" ht="12.75">
      <c r="A136" s="943" t="s">
        <v>570</v>
      </c>
      <c r="B136" s="934" t="s">
        <v>367</v>
      </c>
      <c r="C136" s="935">
        <v>1</v>
      </c>
      <c r="F136" s="930"/>
      <c r="G136" s="930"/>
      <c r="H136" s="930"/>
      <c r="I136" s="930"/>
      <c r="J136" s="930"/>
      <c r="K136" s="930"/>
    </row>
    <row r="137" spans="1:11" ht="12.75">
      <c r="A137" s="943" t="s">
        <v>570</v>
      </c>
      <c r="B137" s="934" t="s">
        <v>368</v>
      </c>
      <c r="C137" s="935">
        <v>1</v>
      </c>
      <c r="F137" s="930"/>
      <c r="G137" s="930"/>
      <c r="H137" s="930"/>
      <c r="I137" s="930"/>
      <c r="J137" s="930"/>
      <c r="K137" s="930"/>
    </row>
    <row r="138" spans="1:11" ht="12.75">
      <c r="A138" s="943" t="s">
        <v>570</v>
      </c>
      <c r="B138" s="934" t="s">
        <v>369</v>
      </c>
      <c r="C138" s="935">
        <v>1</v>
      </c>
      <c r="F138" s="930"/>
      <c r="G138" s="930"/>
      <c r="H138" s="930"/>
      <c r="I138" s="930"/>
      <c r="J138" s="930"/>
      <c r="K138" s="930"/>
    </row>
    <row r="139" spans="1:11" ht="12.75">
      <c r="A139" s="943" t="s">
        <v>570</v>
      </c>
      <c r="B139" s="934" t="s">
        <v>370</v>
      </c>
      <c r="C139" s="935">
        <v>1</v>
      </c>
      <c r="F139" s="930"/>
      <c r="G139" s="930"/>
      <c r="H139" s="930"/>
      <c r="I139" s="930"/>
      <c r="J139" s="930"/>
      <c r="K139" s="930"/>
    </row>
    <row r="140" spans="1:11" ht="12.75">
      <c r="A140" s="943" t="s">
        <v>570</v>
      </c>
      <c r="B140" s="934" t="s">
        <v>371</v>
      </c>
      <c r="C140" s="935">
        <v>3</v>
      </c>
      <c r="F140" s="930"/>
      <c r="G140" s="930"/>
      <c r="H140" s="930"/>
      <c r="I140" s="930"/>
      <c r="J140" s="930"/>
      <c r="K140" s="930"/>
    </row>
    <row r="141" spans="1:11" ht="12.75">
      <c r="A141" s="943" t="s">
        <v>570</v>
      </c>
      <c r="B141" s="934" t="s">
        <v>372</v>
      </c>
      <c r="F141" s="930"/>
      <c r="G141" s="930"/>
      <c r="H141" s="930"/>
      <c r="I141" s="930"/>
      <c r="J141" s="930"/>
      <c r="K141" s="930"/>
    </row>
    <row r="142" spans="1:11" ht="12.75">
      <c r="A142" s="943"/>
      <c r="B142" s="934" t="s">
        <v>458</v>
      </c>
      <c r="C142" s="935">
        <v>1</v>
      </c>
      <c r="F142" s="930"/>
      <c r="G142" s="930"/>
      <c r="H142" s="930"/>
      <c r="I142" s="930"/>
      <c r="J142" s="930"/>
      <c r="K142" s="930"/>
    </row>
    <row r="143" spans="1:11" ht="12.75">
      <c r="A143" s="943" t="s">
        <v>570</v>
      </c>
      <c r="B143" s="934" t="s">
        <v>373</v>
      </c>
      <c r="C143" s="935">
        <v>1</v>
      </c>
      <c r="F143" s="930"/>
      <c r="G143" s="930"/>
      <c r="H143" s="930"/>
      <c r="I143" s="930"/>
      <c r="J143" s="930"/>
      <c r="K143" s="930"/>
    </row>
    <row r="144" spans="6:11" ht="12.75">
      <c r="F144" s="930"/>
      <c r="G144" s="930"/>
      <c r="H144" s="930"/>
      <c r="I144" s="930"/>
      <c r="J144" s="930"/>
      <c r="K144" s="930"/>
    </row>
    <row r="145" spans="2:11" ht="12.75">
      <c r="B145" s="945" t="s">
        <v>262</v>
      </c>
      <c r="C145" s="946">
        <v>1</v>
      </c>
      <c r="D145" s="964"/>
      <c r="E145" s="947">
        <f>C145*D145</f>
        <v>0</v>
      </c>
      <c r="F145" s="930"/>
      <c r="G145" s="930"/>
      <c r="H145" s="930"/>
      <c r="I145" s="930"/>
      <c r="J145" s="930"/>
      <c r="K145" s="930"/>
    </row>
    <row r="146" spans="6:11" ht="12.75">
      <c r="F146" s="930"/>
      <c r="G146" s="930"/>
      <c r="H146" s="930"/>
      <c r="I146" s="930"/>
      <c r="J146" s="930"/>
      <c r="K146" s="930"/>
    </row>
    <row r="147" spans="1:11" ht="12.75">
      <c r="A147" s="933" t="s">
        <v>263</v>
      </c>
      <c r="B147" s="934" t="s">
        <v>374</v>
      </c>
      <c r="F147" s="930"/>
      <c r="G147" s="930"/>
      <c r="H147" s="930"/>
      <c r="I147" s="930"/>
      <c r="J147" s="930"/>
      <c r="K147" s="930"/>
    </row>
    <row r="148" spans="2:11" ht="12.75">
      <c r="B148" s="934" t="s">
        <v>375</v>
      </c>
      <c r="F148" s="930"/>
      <c r="G148" s="930"/>
      <c r="H148" s="930"/>
      <c r="I148" s="930"/>
      <c r="J148" s="930"/>
      <c r="K148" s="930"/>
    </row>
    <row r="149" spans="2:11" ht="12.75">
      <c r="B149" s="945" t="s">
        <v>262</v>
      </c>
      <c r="C149" s="946">
        <v>1</v>
      </c>
      <c r="D149" s="964"/>
      <c r="E149" s="947">
        <f>C149*D149</f>
        <v>0</v>
      </c>
      <c r="F149" s="930"/>
      <c r="G149" s="930"/>
      <c r="H149" s="930"/>
      <c r="I149" s="930"/>
      <c r="J149" s="930"/>
      <c r="K149" s="930"/>
    </row>
    <row r="150" spans="6:11" ht="12.75">
      <c r="F150" s="930"/>
      <c r="G150" s="930"/>
      <c r="H150" s="930"/>
      <c r="I150" s="930"/>
      <c r="J150" s="930"/>
      <c r="K150" s="930"/>
    </row>
    <row r="151" spans="1:11" ht="12.75">
      <c r="A151" s="933" t="s">
        <v>264</v>
      </c>
      <c r="B151" s="934" t="s">
        <v>376</v>
      </c>
      <c r="F151" s="930"/>
      <c r="G151" s="930"/>
      <c r="H151" s="930"/>
      <c r="I151" s="930"/>
      <c r="J151" s="930"/>
      <c r="K151" s="930"/>
    </row>
    <row r="152" spans="2:11" ht="12.75">
      <c r="B152" s="945" t="s">
        <v>262</v>
      </c>
      <c r="C152" s="946">
        <v>1</v>
      </c>
      <c r="D152" s="964"/>
      <c r="E152" s="947">
        <f>C152*D152</f>
        <v>0</v>
      </c>
      <c r="F152" s="930"/>
      <c r="G152" s="930"/>
      <c r="H152" s="930"/>
      <c r="I152" s="930"/>
      <c r="J152" s="930"/>
      <c r="K152" s="930"/>
    </row>
    <row r="153" spans="6:11" ht="12.75">
      <c r="F153" s="930"/>
      <c r="G153" s="930"/>
      <c r="H153" s="930"/>
      <c r="I153" s="930"/>
      <c r="J153" s="930"/>
      <c r="K153" s="930"/>
    </row>
    <row r="154" spans="1:11" ht="12.75">
      <c r="A154" s="933" t="s">
        <v>266</v>
      </c>
      <c r="B154" s="934" t="s">
        <v>377</v>
      </c>
      <c r="F154" s="930"/>
      <c r="G154" s="930"/>
      <c r="H154" s="930"/>
      <c r="I154" s="930"/>
      <c r="J154" s="930"/>
      <c r="K154" s="930"/>
    </row>
    <row r="155" spans="6:11" ht="12.75">
      <c r="F155" s="930"/>
      <c r="G155" s="930"/>
      <c r="H155" s="930"/>
      <c r="I155" s="930"/>
      <c r="J155" s="930"/>
      <c r="K155" s="930"/>
    </row>
    <row r="156" spans="2:11" ht="25.5">
      <c r="B156" s="948" t="s">
        <v>572</v>
      </c>
      <c r="C156" s="935">
        <v>1</v>
      </c>
      <c r="F156" s="930"/>
      <c r="G156" s="930"/>
      <c r="H156" s="930"/>
      <c r="I156" s="930"/>
      <c r="J156" s="930"/>
      <c r="K156" s="930"/>
    </row>
    <row r="157" spans="6:11" ht="12.75">
      <c r="F157" s="930"/>
      <c r="G157" s="930"/>
      <c r="H157" s="930"/>
      <c r="I157" s="930"/>
      <c r="J157" s="930"/>
      <c r="K157" s="930"/>
    </row>
    <row r="158" spans="2:11" ht="12.75">
      <c r="B158" s="934" t="s">
        <v>573</v>
      </c>
      <c r="C158" s="935">
        <v>20</v>
      </c>
      <c r="D158" s="935" t="s">
        <v>71</v>
      </c>
      <c r="E158" s="951"/>
      <c r="F158" s="930"/>
      <c r="G158" s="930"/>
      <c r="H158" s="930"/>
      <c r="I158" s="930"/>
      <c r="J158" s="930"/>
      <c r="K158" s="930"/>
    </row>
    <row r="159" spans="2:11" ht="12.75">
      <c r="B159" s="934" t="s">
        <v>506</v>
      </c>
      <c r="C159" s="935">
        <v>1</v>
      </c>
      <c r="F159" s="930"/>
      <c r="G159" s="930"/>
      <c r="H159" s="930"/>
      <c r="I159" s="930"/>
      <c r="J159" s="930"/>
      <c r="K159" s="930"/>
    </row>
    <row r="160" spans="2:11" ht="12.75">
      <c r="B160" s="934" t="s">
        <v>505</v>
      </c>
      <c r="C160" s="935">
        <v>1</v>
      </c>
      <c r="F160" s="930"/>
      <c r="G160" s="930"/>
      <c r="H160" s="930"/>
      <c r="I160" s="930"/>
      <c r="J160" s="930"/>
      <c r="K160" s="930"/>
    </row>
    <row r="161" spans="2:11" ht="12.75">
      <c r="B161" s="934" t="s">
        <v>378</v>
      </c>
      <c r="C161" s="935">
        <v>1</v>
      </c>
      <c r="F161" s="930"/>
      <c r="G161" s="930"/>
      <c r="H161" s="930"/>
      <c r="I161" s="930"/>
      <c r="J161" s="930"/>
      <c r="K161" s="930"/>
    </row>
    <row r="162" spans="2:11" ht="12.75">
      <c r="B162" s="934" t="s">
        <v>343</v>
      </c>
      <c r="C162" s="935">
        <v>1</v>
      </c>
      <c r="F162" s="930"/>
      <c r="G162" s="930"/>
      <c r="H162" s="930"/>
      <c r="I162" s="930"/>
      <c r="J162" s="930"/>
      <c r="K162" s="930"/>
    </row>
    <row r="163" spans="6:11" ht="12.75">
      <c r="F163" s="930"/>
      <c r="G163" s="930"/>
      <c r="H163" s="930"/>
      <c r="I163" s="930"/>
      <c r="J163" s="930"/>
      <c r="K163" s="930"/>
    </row>
    <row r="164" spans="2:11" ht="12.75">
      <c r="B164" s="945" t="s">
        <v>262</v>
      </c>
      <c r="C164" s="946">
        <v>1</v>
      </c>
      <c r="D164" s="964"/>
      <c r="E164" s="947">
        <f>C164*D164</f>
        <v>0</v>
      </c>
      <c r="F164" s="930"/>
      <c r="G164" s="930"/>
      <c r="H164" s="930"/>
      <c r="I164" s="930"/>
      <c r="J164" s="930"/>
      <c r="K164" s="930"/>
    </row>
    <row r="165" spans="6:11" ht="12.75">
      <c r="F165" s="930"/>
      <c r="G165" s="930"/>
      <c r="H165" s="930"/>
      <c r="I165" s="930"/>
      <c r="J165" s="930"/>
      <c r="K165" s="930"/>
    </row>
    <row r="166" spans="1:11" ht="12.75">
      <c r="A166" s="933" t="s">
        <v>267</v>
      </c>
      <c r="B166" s="934" t="s">
        <v>379</v>
      </c>
      <c r="F166" s="930"/>
      <c r="G166" s="930"/>
      <c r="H166" s="930"/>
      <c r="I166" s="930"/>
      <c r="J166" s="930"/>
      <c r="K166" s="930"/>
    </row>
    <row r="167" spans="2:11" ht="12.75">
      <c r="B167" s="934" t="s">
        <v>380</v>
      </c>
      <c r="F167" s="930"/>
      <c r="G167" s="930"/>
      <c r="H167" s="930"/>
      <c r="I167" s="930"/>
      <c r="J167" s="930"/>
      <c r="K167" s="930"/>
    </row>
    <row r="168" spans="2:11" ht="12.75">
      <c r="B168" s="934" t="s">
        <v>574</v>
      </c>
      <c r="F168" s="930"/>
      <c r="G168" s="930"/>
      <c r="H168" s="930"/>
      <c r="I168" s="930"/>
      <c r="J168" s="930"/>
      <c r="K168" s="930"/>
    </row>
    <row r="169" spans="6:11" ht="12.75">
      <c r="F169" s="930"/>
      <c r="G169" s="930"/>
      <c r="H169" s="930"/>
      <c r="I169" s="930"/>
      <c r="J169" s="930"/>
      <c r="K169" s="930"/>
    </row>
    <row r="170" spans="2:11" ht="12.75">
      <c r="B170" s="945" t="s">
        <v>262</v>
      </c>
      <c r="C170" s="946">
        <v>1</v>
      </c>
      <c r="D170" s="964"/>
      <c r="E170" s="947">
        <f>C170*D170</f>
        <v>0</v>
      </c>
      <c r="F170" s="930"/>
      <c r="G170" s="930"/>
      <c r="H170" s="930"/>
      <c r="I170" s="930"/>
      <c r="J170" s="930"/>
      <c r="K170" s="930"/>
    </row>
    <row r="171" spans="6:11" ht="12.75">
      <c r="F171" s="930"/>
      <c r="G171" s="930"/>
      <c r="H171" s="930"/>
      <c r="I171" s="930"/>
      <c r="J171" s="930"/>
      <c r="K171" s="930"/>
    </row>
    <row r="172" spans="1:11" ht="12.75">
      <c r="A172" s="933" t="s">
        <v>270</v>
      </c>
      <c r="B172" s="934" t="s">
        <v>381</v>
      </c>
      <c r="F172" s="930"/>
      <c r="G172" s="930"/>
      <c r="H172" s="930"/>
      <c r="I172" s="930"/>
      <c r="J172" s="930"/>
      <c r="K172" s="930"/>
    </row>
    <row r="173" spans="2:11" ht="12.75">
      <c r="B173" s="934" t="s">
        <v>581</v>
      </c>
      <c r="F173" s="930"/>
      <c r="G173" s="930"/>
      <c r="H173" s="930"/>
      <c r="I173" s="930"/>
      <c r="J173" s="930"/>
      <c r="K173" s="930"/>
    </row>
    <row r="174" spans="6:11" ht="12.75">
      <c r="F174" s="930"/>
      <c r="G174" s="930"/>
      <c r="H174" s="930"/>
      <c r="I174" s="930"/>
      <c r="J174" s="930"/>
      <c r="K174" s="930"/>
    </row>
    <row r="175" spans="2:11" ht="12.75">
      <c r="B175" s="945" t="s">
        <v>262</v>
      </c>
      <c r="C175" s="946">
        <v>1</v>
      </c>
      <c r="D175" s="964"/>
      <c r="E175" s="947">
        <f>C175*D175</f>
        <v>0</v>
      </c>
      <c r="F175" s="930"/>
      <c r="G175" s="930"/>
      <c r="H175" s="930"/>
      <c r="I175" s="930"/>
      <c r="J175" s="930"/>
      <c r="K175" s="930"/>
    </row>
    <row r="176" spans="6:11" ht="12.75">
      <c r="F176" s="930"/>
      <c r="G176" s="930"/>
      <c r="H176" s="930"/>
      <c r="I176" s="930"/>
      <c r="J176" s="930"/>
      <c r="K176" s="930"/>
    </row>
    <row r="177" spans="1:11" ht="12.75">
      <c r="A177" s="933" t="s">
        <v>272</v>
      </c>
      <c r="B177" s="934" t="s">
        <v>382</v>
      </c>
      <c r="F177" s="930"/>
      <c r="G177" s="930"/>
      <c r="H177" s="930"/>
      <c r="I177" s="930"/>
      <c r="J177" s="930"/>
      <c r="K177" s="930"/>
    </row>
    <row r="178" spans="2:11" ht="12.75">
      <c r="B178" s="934" t="s">
        <v>383</v>
      </c>
      <c r="F178" s="930"/>
      <c r="G178" s="930"/>
      <c r="H178" s="930"/>
      <c r="I178" s="930"/>
      <c r="J178" s="930"/>
      <c r="K178" s="930"/>
    </row>
    <row r="179" spans="2:11" ht="12.75">
      <c r="B179" s="934" t="s">
        <v>582</v>
      </c>
      <c r="F179" s="930"/>
      <c r="G179" s="930"/>
      <c r="H179" s="930"/>
      <c r="I179" s="930"/>
      <c r="J179" s="930"/>
      <c r="K179" s="930"/>
    </row>
    <row r="180" spans="6:11" ht="12.75">
      <c r="F180" s="930"/>
      <c r="G180" s="930"/>
      <c r="H180" s="930"/>
      <c r="I180" s="930"/>
      <c r="J180" s="930"/>
      <c r="K180" s="930"/>
    </row>
    <row r="181" spans="2:11" ht="12.75">
      <c r="B181" s="945" t="s">
        <v>59</v>
      </c>
      <c r="C181" s="946">
        <v>3</v>
      </c>
      <c r="D181" s="964"/>
      <c r="E181" s="947">
        <f>C181*D181</f>
        <v>0</v>
      </c>
      <c r="F181" s="930"/>
      <c r="G181" s="930"/>
      <c r="H181" s="930"/>
      <c r="I181" s="930"/>
      <c r="J181" s="930"/>
      <c r="K181" s="930"/>
    </row>
    <row r="182" spans="6:11" ht="12.75">
      <c r="F182" s="930"/>
      <c r="G182" s="930"/>
      <c r="H182" s="930"/>
      <c r="I182" s="930"/>
      <c r="J182" s="930"/>
      <c r="K182" s="930"/>
    </row>
    <row r="183" spans="1:11" ht="12.75">
      <c r="A183" s="933" t="s">
        <v>273</v>
      </c>
      <c r="B183" s="934" t="s">
        <v>384</v>
      </c>
      <c r="F183" s="930"/>
      <c r="G183" s="930"/>
      <c r="H183" s="930"/>
      <c r="I183" s="930"/>
      <c r="J183" s="930"/>
      <c r="K183" s="930"/>
    </row>
    <row r="184" spans="2:11" ht="12.75">
      <c r="B184" s="934" t="s">
        <v>583</v>
      </c>
      <c r="F184" s="930"/>
      <c r="G184" s="930"/>
      <c r="H184" s="930"/>
      <c r="I184" s="930"/>
      <c r="J184" s="930"/>
      <c r="K184" s="930"/>
    </row>
    <row r="185" spans="2:11" ht="12.75">
      <c r="B185" s="945" t="s">
        <v>262</v>
      </c>
      <c r="C185" s="946">
        <v>1</v>
      </c>
      <c r="D185" s="964"/>
      <c r="E185" s="947">
        <f>C185*D185</f>
        <v>0</v>
      </c>
      <c r="F185" s="930"/>
      <c r="G185" s="930"/>
      <c r="H185" s="930"/>
      <c r="I185" s="930"/>
      <c r="J185" s="930"/>
      <c r="K185" s="930"/>
    </row>
    <row r="186" spans="6:11" ht="12.75">
      <c r="F186" s="930"/>
      <c r="G186" s="930"/>
      <c r="H186" s="930"/>
      <c r="I186" s="930"/>
      <c r="J186" s="930"/>
      <c r="K186" s="930"/>
    </row>
    <row r="187" spans="1:11" ht="12.75">
      <c r="A187" s="933" t="s">
        <v>274</v>
      </c>
      <c r="B187" s="934" t="s">
        <v>385</v>
      </c>
      <c r="F187" s="930"/>
      <c r="G187" s="930"/>
      <c r="H187" s="930"/>
      <c r="I187" s="930"/>
      <c r="J187" s="930"/>
      <c r="K187" s="930"/>
    </row>
    <row r="188" spans="2:11" ht="12.75">
      <c r="B188" s="934" t="s">
        <v>585</v>
      </c>
      <c r="F188" s="930"/>
      <c r="G188" s="930"/>
      <c r="H188" s="930"/>
      <c r="I188" s="930"/>
      <c r="J188" s="930"/>
      <c r="K188" s="930"/>
    </row>
    <row r="189" spans="2:11" ht="12.75">
      <c r="B189" s="934" t="s">
        <v>584</v>
      </c>
      <c r="F189" s="930"/>
      <c r="G189" s="930"/>
      <c r="H189" s="930"/>
      <c r="I189" s="930"/>
      <c r="J189" s="930"/>
      <c r="K189" s="930"/>
    </row>
    <row r="190" spans="2:11" ht="12.75">
      <c r="B190" s="945" t="s">
        <v>71</v>
      </c>
      <c r="C190" s="946">
        <v>135</v>
      </c>
      <c r="D190" s="964"/>
      <c r="E190" s="947">
        <f>C190*D190</f>
        <v>0</v>
      </c>
      <c r="F190" s="930"/>
      <c r="G190" s="930"/>
      <c r="H190" s="930"/>
      <c r="I190" s="930"/>
      <c r="J190" s="930"/>
      <c r="K190" s="930"/>
    </row>
    <row r="191" spans="6:11" ht="12.75">
      <c r="F191" s="930"/>
      <c r="G191" s="930"/>
      <c r="H191" s="930"/>
      <c r="I191" s="930"/>
      <c r="J191" s="930"/>
      <c r="K191" s="930"/>
    </row>
    <row r="192" spans="1:11" ht="12.75">
      <c r="A192" s="933" t="s">
        <v>275</v>
      </c>
      <c r="B192" s="934" t="s">
        <v>386</v>
      </c>
      <c r="F192" s="930"/>
      <c r="G192" s="930"/>
      <c r="H192" s="930"/>
      <c r="I192" s="930"/>
      <c r="J192" s="930"/>
      <c r="K192" s="930"/>
    </row>
    <row r="193" spans="2:11" ht="12.75">
      <c r="B193" s="952" t="s">
        <v>589</v>
      </c>
      <c r="C193" s="953"/>
      <c r="D193" s="953"/>
      <c r="E193" s="954"/>
      <c r="F193" s="930"/>
      <c r="G193" s="930"/>
      <c r="H193" s="930"/>
      <c r="I193" s="930"/>
      <c r="J193" s="930"/>
      <c r="K193" s="930"/>
    </row>
    <row r="194" spans="2:11" ht="12.75">
      <c r="B194" s="945" t="s">
        <v>22</v>
      </c>
      <c r="C194" s="946">
        <v>8</v>
      </c>
      <c r="D194" s="964"/>
      <c r="E194" s="947">
        <f>C194*D194</f>
        <v>0</v>
      </c>
      <c r="F194" s="930"/>
      <c r="G194" s="930"/>
      <c r="H194" s="930"/>
      <c r="I194" s="930"/>
      <c r="J194" s="930"/>
      <c r="K194" s="930"/>
    </row>
    <row r="195" spans="2:11" ht="12.75">
      <c r="B195" s="952"/>
      <c r="C195" s="953"/>
      <c r="D195" s="953"/>
      <c r="E195" s="954"/>
      <c r="F195" s="930"/>
      <c r="G195" s="930"/>
      <c r="H195" s="930"/>
      <c r="I195" s="930"/>
      <c r="J195" s="930"/>
      <c r="K195" s="930"/>
    </row>
    <row r="196" spans="1:11" ht="12.75">
      <c r="A196" s="933" t="s">
        <v>275</v>
      </c>
      <c r="B196" s="952" t="s">
        <v>588</v>
      </c>
      <c r="C196" s="953"/>
      <c r="D196" s="953"/>
      <c r="E196" s="954"/>
      <c r="F196" s="930"/>
      <c r="G196" s="930"/>
      <c r="H196" s="930"/>
      <c r="I196" s="930"/>
      <c r="J196" s="930"/>
      <c r="K196" s="930"/>
    </row>
    <row r="197" spans="2:11" ht="12.75">
      <c r="B197" s="945" t="s">
        <v>22</v>
      </c>
      <c r="C197" s="946">
        <v>29</v>
      </c>
      <c r="D197" s="964"/>
      <c r="E197" s="947">
        <f>C197*D197</f>
        <v>0</v>
      </c>
      <c r="F197" s="930"/>
      <c r="G197" s="930"/>
      <c r="H197" s="930"/>
      <c r="I197" s="930"/>
      <c r="J197" s="930"/>
      <c r="K197" s="930"/>
    </row>
    <row r="198" spans="2:11" ht="12.75">
      <c r="B198" s="954"/>
      <c r="C198" s="953"/>
      <c r="D198" s="953"/>
      <c r="E198" s="954"/>
      <c r="F198" s="930"/>
      <c r="G198" s="930"/>
      <c r="H198" s="930"/>
      <c r="I198" s="930"/>
      <c r="J198" s="930"/>
      <c r="K198" s="930"/>
    </row>
    <row r="199" spans="1:11" ht="12.75">
      <c r="A199" s="933" t="s">
        <v>275</v>
      </c>
      <c r="B199" s="952" t="s">
        <v>587</v>
      </c>
      <c r="C199" s="953"/>
      <c r="D199" s="953"/>
      <c r="E199" s="954"/>
      <c r="F199" s="930"/>
      <c r="G199" s="930"/>
      <c r="H199" s="930"/>
      <c r="I199" s="930"/>
      <c r="J199" s="930"/>
      <c r="K199" s="930"/>
    </row>
    <row r="200" spans="2:11" ht="12.75">
      <c r="B200" s="945" t="s">
        <v>22</v>
      </c>
      <c r="C200" s="946">
        <v>25</v>
      </c>
      <c r="D200" s="964"/>
      <c r="E200" s="947">
        <f>C200*D200</f>
        <v>0</v>
      </c>
      <c r="F200" s="930"/>
      <c r="G200" s="930"/>
      <c r="H200" s="930"/>
      <c r="I200" s="930"/>
      <c r="J200" s="930"/>
      <c r="K200" s="930"/>
    </row>
    <row r="201" spans="2:11" ht="12.75">
      <c r="B201" s="954"/>
      <c r="C201" s="953"/>
      <c r="D201" s="953"/>
      <c r="E201" s="954"/>
      <c r="F201" s="930"/>
      <c r="G201" s="930"/>
      <c r="H201" s="930"/>
      <c r="I201" s="930"/>
      <c r="J201" s="930"/>
      <c r="K201" s="930"/>
    </row>
    <row r="202" spans="1:11" ht="12.75">
      <c r="A202" s="933" t="s">
        <v>275</v>
      </c>
      <c r="B202" s="952" t="s">
        <v>586</v>
      </c>
      <c r="C202" s="953"/>
      <c r="D202" s="953"/>
      <c r="E202" s="954"/>
      <c r="F202" s="930"/>
      <c r="G202" s="930"/>
      <c r="H202" s="930"/>
      <c r="I202" s="930"/>
      <c r="J202" s="930"/>
      <c r="K202" s="930"/>
    </row>
    <row r="203" spans="2:11" ht="12.75">
      <c r="B203" s="945" t="s">
        <v>22</v>
      </c>
      <c r="C203" s="946">
        <v>22</v>
      </c>
      <c r="D203" s="964"/>
      <c r="E203" s="947">
        <f>C203*D203</f>
        <v>0</v>
      </c>
      <c r="F203" s="930"/>
      <c r="G203" s="930"/>
      <c r="H203" s="930"/>
      <c r="I203" s="930"/>
      <c r="J203" s="930"/>
      <c r="K203" s="930"/>
    </row>
    <row r="204" spans="6:11" ht="12.75">
      <c r="F204" s="930"/>
      <c r="G204" s="930"/>
      <c r="H204" s="930"/>
      <c r="I204" s="930"/>
      <c r="J204" s="930"/>
      <c r="K204" s="930"/>
    </row>
    <row r="205" spans="1:11" ht="12.75">
      <c r="A205" s="933" t="s">
        <v>277</v>
      </c>
      <c r="B205" s="934" t="s">
        <v>590</v>
      </c>
      <c r="F205" s="930"/>
      <c r="G205" s="930"/>
      <c r="H205" s="930"/>
      <c r="I205" s="930"/>
      <c r="J205" s="930"/>
      <c r="K205" s="930"/>
    </row>
    <row r="206" spans="2:11" ht="12.75">
      <c r="B206" s="945" t="s">
        <v>59</v>
      </c>
      <c r="C206" s="946">
        <v>2</v>
      </c>
      <c r="D206" s="964"/>
      <c r="E206" s="947">
        <f>C206*D206</f>
        <v>0</v>
      </c>
      <c r="F206" s="930"/>
      <c r="G206" s="930"/>
      <c r="H206" s="930"/>
      <c r="I206" s="930"/>
      <c r="J206" s="930"/>
      <c r="K206" s="930"/>
    </row>
    <row r="207" spans="6:11" ht="12.75">
      <c r="F207" s="930"/>
      <c r="G207" s="930"/>
      <c r="H207" s="930"/>
      <c r="I207" s="930"/>
      <c r="J207" s="930"/>
      <c r="K207" s="930"/>
    </row>
    <row r="208" spans="1:11" ht="12.75">
      <c r="A208" s="933" t="s">
        <v>278</v>
      </c>
      <c r="B208" s="934" t="s">
        <v>387</v>
      </c>
      <c r="F208" s="930"/>
      <c r="G208" s="930"/>
      <c r="H208" s="930"/>
      <c r="I208" s="930"/>
      <c r="J208" s="930"/>
      <c r="K208" s="930"/>
    </row>
    <row r="209" spans="2:11" ht="12.75">
      <c r="B209" s="934" t="s">
        <v>388</v>
      </c>
      <c r="F209" s="930"/>
      <c r="G209" s="930"/>
      <c r="H209" s="930"/>
      <c r="I209" s="930"/>
      <c r="J209" s="930"/>
      <c r="K209" s="930"/>
    </row>
    <row r="210" spans="2:11" ht="12.75">
      <c r="B210" s="934" t="s">
        <v>389</v>
      </c>
      <c r="F210" s="930"/>
      <c r="G210" s="930"/>
      <c r="H210" s="930"/>
      <c r="I210" s="930"/>
      <c r="J210" s="930"/>
      <c r="K210" s="930"/>
    </row>
    <row r="211" spans="2:11" ht="12.75">
      <c r="B211" s="934" t="s">
        <v>390</v>
      </c>
      <c r="F211" s="930"/>
      <c r="G211" s="930"/>
      <c r="H211" s="930"/>
      <c r="I211" s="930"/>
      <c r="J211" s="930"/>
      <c r="K211" s="930"/>
    </row>
    <row r="212" spans="2:11" ht="12.75">
      <c r="B212" s="934" t="s">
        <v>391</v>
      </c>
      <c r="F212" s="930"/>
      <c r="G212" s="930"/>
      <c r="H212" s="930"/>
      <c r="I212" s="930"/>
      <c r="J212" s="930"/>
      <c r="K212" s="930"/>
    </row>
    <row r="213" spans="2:11" ht="12.75">
      <c r="B213" s="934" t="s">
        <v>591</v>
      </c>
      <c r="F213" s="930"/>
      <c r="G213" s="930"/>
      <c r="H213" s="930"/>
      <c r="I213" s="930"/>
      <c r="J213" s="930"/>
      <c r="K213" s="930"/>
    </row>
    <row r="214" spans="2:11" ht="12.75">
      <c r="B214" s="945" t="s">
        <v>262</v>
      </c>
      <c r="C214" s="946">
        <v>1</v>
      </c>
      <c r="D214" s="964"/>
      <c r="E214" s="947">
        <f>C214*D214</f>
        <v>0</v>
      </c>
      <c r="F214" s="930"/>
      <c r="G214" s="930"/>
      <c r="H214" s="930"/>
      <c r="I214" s="930"/>
      <c r="J214" s="930"/>
      <c r="K214" s="930"/>
    </row>
    <row r="215" spans="6:11" ht="12.75">
      <c r="F215" s="930"/>
      <c r="G215" s="930"/>
      <c r="H215" s="930"/>
      <c r="I215" s="930"/>
      <c r="J215" s="930"/>
      <c r="K215" s="930"/>
    </row>
    <row r="216" spans="1:11" ht="12.75">
      <c r="A216" s="933" t="s">
        <v>279</v>
      </c>
      <c r="B216" s="934" t="s">
        <v>392</v>
      </c>
      <c r="F216" s="930"/>
      <c r="G216" s="930"/>
      <c r="H216" s="930"/>
      <c r="I216" s="930"/>
      <c r="J216" s="930"/>
      <c r="K216" s="930"/>
    </row>
    <row r="217" spans="2:11" ht="12.75">
      <c r="B217" s="934" t="s">
        <v>393</v>
      </c>
      <c r="F217" s="930"/>
      <c r="G217" s="930"/>
      <c r="H217" s="930"/>
      <c r="I217" s="930"/>
      <c r="J217" s="930"/>
      <c r="K217" s="930"/>
    </row>
    <row r="218" spans="2:11" ht="12.75">
      <c r="B218" s="945" t="s">
        <v>71</v>
      </c>
      <c r="C218" s="946">
        <v>6</v>
      </c>
      <c r="D218" s="964"/>
      <c r="E218" s="947">
        <f>C218*D218</f>
        <v>0</v>
      </c>
      <c r="F218" s="930"/>
      <c r="G218" s="930"/>
      <c r="H218" s="930"/>
      <c r="I218" s="930"/>
      <c r="J218" s="930"/>
      <c r="K218" s="930"/>
    </row>
    <row r="219" spans="6:11" ht="12.75">
      <c r="F219" s="930"/>
      <c r="G219" s="930"/>
      <c r="H219" s="930"/>
      <c r="I219" s="930"/>
      <c r="J219" s="930"/>
      <c r="K219" s="930"/>
    </row>
    <row r="220" spans="1:11" ht="12.75">
      <c r="A220" s="933" t="s">
        <v>280</v>
      </c>
      <c r="B220" s="934" t="s">
        <v>394</v>
      </c>
      <c r="F220" s="930"/>
      <c r="G220" s="930"/>
      <c r="H220" s="930"/>
      <c r="I220" s="930"/>
      <c r="J220" s="930"/>
      <c r="K220" s="930"/>
    </row>
    <row r="221" spans="2:11" ht="12.75">
      <c r="B221" s="934" t="s">
        <v>395</v>
      </c>
      <c r="F221" s="930"/>
      <c r="G221" s="930"/>
      <c r="H221" s="930"/>
      <c r="I221" s="930"/>
      <c r="J221" s="930"/>
      <c r="K221" s="930"/>
    </row>
    <row r="222" spans="2:11" ht="12.75">
      <c r="B222" s="945" t="s">
        <v>262</v>
      </c>
      <c r="C222" s="946">
        <v>1</v>
      </c>
      <c r="D222" s="964"/>
      <c r="E222" s="947">
        <f>C222*D222</f>
        <v>0</v>
      </c>
      <c r="F222" s="930"/>
      <c r="G222" s="930"/>
      <c r="H222" s="930"/>
      <c r="I222" s="930"/>
      <c r="J222" s="930"/>
      <c r="K222" s="930"/>
    </row>
    <row r="223" spans="6:11" ht="12.75">
      <c r="F223" s="930"/>
      <c r="G223" s="930"/>
      <c r="H223" s="930"/>
      <c r="I223" s="930"/>
      <c r="J223" s="930"/>
      <c r="K223" s="930"/>
    </row>
    <row r="224" spans="1:11" ht="12.75">
      <c r="A224" s="933" t="s">
        <v>284</v>
      </c>
      <c r="B224" s="934" t="s">
        <v>396</v>
      </c>
      <c r="F224" s="930"/>
      <c r="G224" s="930"/>
      <c r="H224" s="930"/>
      <c r="I224" s="930"/>
      <c r="J224" s="930"/>
      <c r="K224" s="930"/>
    </row>
    <row r="225" spans="2:11" ht="12.75">
      <c r="B225" s="934" t="s">
        <v>397</v>
      </c>
      <c r="F225" s="930"/>
      <c r="G225" s="930"/>
      <c r="H225" s="930"/>
      <c r="I225" s="930"/>
      <c r="J225" s="930"/>
      <c r="K225" s="930"/>
    </row>
    <row r="226" spans="2:11" ht="12.75">
      <c r="B226" s="945" t="s">
        <v>262</v>
      </c>
      <c r="C226" s="946">
        <v>1</v>
      </c>
      <c r="D226" s="964"/>
      <c r="E226" s="947">
        <f>C226*D226</f>
        <v>0</v>
      </c>
      <c r="F226" s="930"/>
      <c r="G226" s="930"/>
      <c r="H226" s="930"/>
      <c r="I226" s="930"/>
      <c r="J226" s="930"/>
      <c r="K226" s="930"/>
    </row>
    <row r="227" spans="6:11" ht="12.75">
      <c r="F227" s="930"/>
      <c r="G227" s="930"/>
      <c r="H227" s="930"/>
      <c r="I227" s="930"/>
      <c r="J227" s="930"/>
      <c r="K227" s="930"/>
    </row>
    <row r="228" spans="1:11" ht="12.75">
      <c r="A228" s="933" t="s">
        <v>287</v>
      </c>
      <c r="B228" s="934" t="s">
        <v>398</v>
      </c>
      <c r="F228" s="930"/>
      <c r="G228" s="930"/>
      <c r="H228" s="930"/>
      <c r="I228" s="930"/>
      <c r="J228" s="930"/>
      <c r="K228" s="930"/>
    </row>
    <row r="229" spans="2:11" ht="12.75">
      <c r="B229" s="945" t="s">
        <v>262</v>
      </c>
      <c r="C229" s="946">
        <v>1</v>
      </c>
      <c r="D229" s="964"/>
      <c r="E229" s="947">
        <f>C229*D229</f>
        <v>0</v>
      </c>
      <c r="F229" s="930"/>
      <c r="G229" s="930"/>
      <c r="H229" s="930"/>
      <c r="I229" s="930"/>
      <c r="J229" s="930"/>
      <c r="K229" s="930"/>
    </row>
    <row r="230" spans="6:11" ht="12.75">
      <c r="F230" s="930"/>
      <c r="G230" s="930"/>
      <c r="H230" s="930"/>
      <c r="I230" s="930"/>
      <c r="J230" s="930"/>
      <c r="K230" s="930"/>
    </row>
    <row r="231" spans="1:11" ht="12.75">
      <c r="A231" s="933" t="s">
        <v>289</v>
      </c>
      <c r="B231" s="934" t="s">
        <v>399</v>
      </c>
      <c r="F231" s="930"/>
      <c r="G231" s="930"/>
      <c r="H231" s="930"/>
      <c r="I231" s="930"/>
      <c r="J231" s="930"/>
      <c r="K231" s="930"/>
    </row>
    <row r="232" spans="2:11" ht="12.75">
      <c r="B232" s="945" t="s">
        <v>71</v>
      </c>
      <c r="C232" s="946">
        <v>129</v>
      </c>
      <c r="D232" s="964"/>
      <c r="E232" s="947">
        <f>C232*D232</f>
        <v>0</v>
      </c>
      <c r="F232" s="930"/>
      <c r="G232" s="930"/>
      <c r="H232" s="930"/>
      <c r="I232" s="930"/>
      <c r="J232" s="930"/>
      <c r="K232" s="930"/>
    </row>
    <row r="233" spans="6:11" ht="12.75">
      <c r="F233" s="930"/>
      <c r="G233" s="930"/>
      <c r="H233" s="930"/>
      <c r="I233" s="930"/>
      <c r="J233" s="930"/>
      <c r="K233" s="930"/>
    </row>
    <row r="234" spans="1:11" ht="12.75">
      <c r="A234" s="933" t="s">
        <v>291</v>
      </c>
      <c r="B234" s="934" t="s">
        <v>592</v>
      </c>
      <c r="F234" s="930"/>
      <c r="G234" s="930"/>
      <c r="H234" s="930"/>
      <c r="I234" s="930"/>
      <c r="J234" s="930"/>
      <c r="K234" s="930"/>
    </row>
    <row r="235" spans="2:11" ht="12.75">
      <c r="B235" s="945" t="s">
        <v>59</v>
      </c>
      <c r="C235" s="946">
        <v>5</v>
      </c>
      <c r="D235" s="964"/>
      <c r="E235" s="947">
        <f>C235*D235</f>
        <v>0</v>
      </c>
      <c r="F235" s="930"/>
      <c r="G235" s="930"/>
      <c r="H235" s="930"/>
      <c r="I235" s="930"/>
      <c r="J235" s="930"/>
      <c r="K235" s="930"/>
    </row>
    <row r="236" spans="6:11" ht="12.75">
      <c r="F236" s="930"/>
      <c r="G236" s="930"/>
      <c r="H236" s="930"/>
      <c r="I236" s="930"/>
      <c r="J236" s="930"/>
      <c r="K236" s="930"/>
    </row>
    <row r="237" spans="1:11" ht="12.75">
      <c r="A237" s="933" t="s">
        <v>575</v>
      </c>
      <c r="B237" s="934" t="s">
        <v>400</v>
      </c>
      <c r="F237" s="930"/>
      <c r="G237" s="930"/>
      <c r="H237" s="930"/>
      <c r="I237" s="930"/>
      <c r="J237" s="930"/>
      <c r="K237" s="930"/>
    </row>
    <row r="238" spans="2:11" ht="12.75">
      <c r="B238" s="934" t="s">
        <v>401</v>
      </c>
      <c r="F238" s="930"/>
      <c r="G238" s="930"/>
      <c r="H238" s="930"/>
      <c r="I238" s="930"/>
      <c r="J238" s="930"/>
      <c r="K238" s="930"/>
    </row>
    <row r="239" spans="2:11" ht="12.75">
      <c r="B239" s="945" t="s">
        <v>71</v>
      </c>
      <c r="C239" s="946">
        <v>128</v>
      </c>
      <c r="D239" s="964"/>
      <c r="E239" s="947">
        <f>C239*D239</f>
        <v>0</v>
      </c>
      <c r="F239" s="930"/>
      <c r="G239" s="930"/>
      <c r="H239" s="930"/>
      <c r="I239" s="930"/>
      <c r="J239" s="930"/>
      <c r="K239" s="930"/>
    </row>
    <row r="240" spans="1:11" s="939" customFormat="1" ht="12.75">
      <c r="A240" s="933"/>
      <c r="B240" s="955"/>
      <c r="C240" s="956"/>
      <c r="D240" s="956"/>
      <c r="F240" s="930"/>
      <c r="G240" s="930"/>
      <c r="H240" s="930"/>
      <c r="I240" s="930"/>
      <c r="J240" s="930"/>
      <c r="K240" s="930"/>
    </row>
    <row r="241" spans="1:11" ht="12.75">
      <c r="A241" s="933" t="s">
        <v>576</v>
      </c>
      <c r="B241" s="934" t="s">
        <v>402</v>
      </c>
      <c r="F241" s="930"/>
      <c r="G241" s="930"/>
      <c r="H241" s="930"/>
      <c r="I241" s="930"/>
      <c r="J241" s="930"/>
      <c r="K241" s="930"/>
    </row>
    <row r="242" spans="2:11" ht="12.75">
      <c r="B242" s="945" t="s">
        <v>262</v>
      </c>
      <c r="C242" s="946">
        <v>1</v>
      </c>
      <c r="D242" s="964"/>
      <c r="E242" s="947">
        <f>C242*D242</f>
        <v>0</v>
      </c>
      <c r="F242" s="930"/>
      <c r="G242" s="930"/>
      <c r="H242" s="930"/>
      <c r="I242" s="930"/>
      <c r="J242" s="930"/>
      <c r="K242" s="930"/>
    </row>
    <row r="243" spans="6:11" ht="12.75">
      <c r="F243" s="930"/>
      <c r="G243" s="930"/>
      <c r="H243" s="930"/>
      <c r="I243" s="930"/>
      <c r="J243" s="930"/>
      <c r="K243" s="930"/>
    </row>
    <row r="244" spans="1:11" ht="12.75">
      <c r="A244" s="933" t="s">
        <v>577</v>
      </c>
      <c r="B244" s="934" t="s">
        <v>403</v>
      </c>
      <c r="F244" s="930"/>
      <c r="G244" s="930"/>
      <c r="H244" s="930"/>
      <c r="I244" s="930"/>
      <c r="J244" s="930"/>
      <c r="K244" s="930"/>
    </row>
    <row r="245" spans="2:11" ht="12.75">
      <c r="B245" s="934" t="s">
        <v>404</v>
      </c>
      <c r="F245" s="930"/>
      <c r="G245" s="930"/>
      <c r="H245" s="930"/>
      <c r="I245" s="930"/>
      <c r="J245" s="930"/>
      <c r="K245" s="930"/>
    </row>
    <row r="246" spans="2:11" ht="12.75">
      <c r="B246" s="934" t="s">
        <v>405</v>
      </c>
      <c r="F246" s="930"/>
      <c r="G246" s="930"/>
      <c r="H246" s="930"/>
      <c r="I246" s="930"/>
      <c r="J246" s="930"/>
      <c r="K246" s="930"/>
    </row>
    <row r="247" spans="2:11" ht="12.75">
      <c r="B247" s="945" t="s">
        <v>262</v>
      </c>
      <c r="C247" s="946">
        <v>1</v>
      </c>
      <c r="D247" s="964"/>
      <c r="E247" s="947">
        <f>C247*D247</f>
        <v>0</v>
      </c>
      <c r="F247" s="930"/>
      <c r="G247" s="930"/>
      <c r="H247" s="930"/>
      <c r="I247" s="930"/>
      <c r="J247" s="930"/>
      <c r="K247" s="930"/>
    </row>
    <row r="248" spans="6:11" ht="12.75">
      <c r="F248" s="930"/>
      <c r="G248" s="930"/>
      <c r="H248" s="930"/>
      <c r="I248" s="930"/>
      <c r="J248" s="930"/>
      <c r="K248" s="930"/>
    </row>
    <row r="249" spans="1:11" ht="25.5">
      <c r="A249" s="933" t="s">
        <v>578</v>
      </c>
      <c r="B249" s="934" t="s">
        <v>593</v>
      </c>
      <c r="F249" s="930"/>
      <c r="G249" s="930"/>
      <c r="H249" s="930"/>
      <c r="I249" s="930"/>
      <c r="J249" s="930"/>
      <c r="K249" s="930"/>
    </row>
    <row r="250" spans="2:11" ht="12.75">
      <c r="B250" s="945" t="s">
        <v>262</v>
      </c>
      <c r="C250" s="946">
        <v>1</v>
      </c>
      <c r="D250" s="964"/>
      <c r="E250" s="947">
        <f>C250*D250</f>
        <v>0</v>
      </c>
      <c r="F250" s="930"/>
      <c r="G250" s="930"/>
      <c r="H250" s="930"/>
      <c r="I250" s="930"/>
      <c r="J250" s="930"/>
      <c r="K250" s="930"/>
    </row>
    <row r="251" spans="6:11" ht="12.75">
      <c r="F251" s="930"/>
      <c r="G251" s="930"/>
      <c r="H251" s="930"/>
      <c r="I251" s="930"/>
      <c r="J251" s="930"/>
      <c r="K251" s="930"/>
    </row>
    <row r="252" spans="1:11" ht="12.75">
      <c r="A252" s="933" t="s">
        <v>579</v>
      </c>
      <c r="B252" s="934" t="s">
        <v>406</v>
      </c>
      <c r="F252" s="930"/>
      <c r="G252" s="930"/>
      <c r="H252" s="930"/>
      <c r="I252" s="930"/>
      <c r="J252" s="930"/>
      <c r="K252" s="930"/>
    </row>
    <row r="253" spans="2:11" ht="12.75">
      <c r="B253" s="945" t="s">
        <v>41</v>
      </c>
      <c r="C253" s="946">
        <v>5</v>
      </c>
      <c r="D253" s="964"/>
      <c r="E253" s="947">
        <f>C253*D253</f>
        <v>0</v>
      </c>
      <c r="F253" s="930"/>
      <c r="G253" s="930"/>
      <c r="H253" s="930"/>
      <c r="I253" s="930"/>
      <c r="J253" s="930"/>
      <c r="K253" s="930"/>
    </row>
    <row r="254" spans="6:11" ht="12.75">
      <c r="F254" s="930"/>
      <c r="G254" s="930"/>
      <c r="H254" s="930"/>
      <c r="I254" s="930"/>
      <c r="J254" s="930"/>
      <c r="K254" s="930"/>
    </row>
    <row r="255" spans="1:11" ht="12.75">
      <c r="A255" s="933" t="s">
        <v>580</v>
      </c>
      <c r="B255" s="934" t="s">
        <v>407</v>
      </c>
      <c r="F255" s="930"/>
      <c r="G255" s="930"/>
      <c r="H255" s="930"/>
      <c r="I255" s="930"/>
      <c r="J255" s="930"/>
      <c r="K255" s="930"/>
    </row>
    <row r="256" spans="6:11" ht="12.75">
      <c r="F256" s="930"/>
      <c r="G256" s="930"/>
      <c r="H256" s="930"/>
      <c r="I256" s="930"/>
      <c r="J256" s="930"/>
      <c r="K256" s="930"/>
    </row>
    <row r="257" spans="2:11" ht="12.75">
      <c r="B257" s="945" t="s">
        <v>262</v>
      </c>
      <c r="C257" s="946">
        <v>1</v>
      </c>
      <c r="D257" s="964"/>
      <c r="E257" s="947">
        <f>C257*D257</f>
        <v>0</v>
      </c>
      <c r="F257" s="930"/>
      <c r="G257" s="930"/>
      <c r="H257" s="930"/>
      <c r="I257" s="930"/>
      <c r="J257" s="930"/>
      <c r="K257" s="930"/>
    </row>
    <row r="258" spans="2:11" ht="12.75">
      <c r="B258" s="952"/>
      <c r="C258" s="953"/>
      <c r="D258" s="953"/>
      <c r="E258" s="954"/>
      <c r="F258" s="930"/>
      <c r="G258" s="930"/>
      <c r="H258" s="930"/>
      <c r="I258" s="930"/>
      <c r="J258" s="930"/>
      <c r="K258" s="930"/>
    </row>
    <row r="259" spans="1:11" s="959" customFormat="1" ht="16.5" thickBot="1">
      <c r="A259" s="914"/>
      <c r="B259" s="957" t="s">
        <v>594</v>
      </c>
      <c r="C259" s="958"/>
      <c r="D259" s="958"/>
      <c r="E259" s="928">
        <f>SUM(E107:E258)</f>
        <v>0</v>
      </c>
      <c r="F259" s="618"/>
      <c r="G259" s="618"/>
      <c r="H259" s="618"/>
      <c r="I259" s="618"/>
      <c r="J259" s="618"/>
      <c r="K259" s="618"/>
    </row>
    <row r="260" spans="6:11" ht="16.5" thickTop="1">
      <c r="F260" s="618"/>
      <c r="G260" s="618"/>
      <c r="H260" s="618"/>
      <c r="I260" s="618"/>
      <c r="J260" s="618"/>
      <c r="K260" s="618"/>
    </row>
    <row r="261" spans="1:11" s="959" customFormat="1" ht="15.75">
      <c r="A261" s="937" t="s">
        <v>532</v>
      </c>
      <c r="B261" s="960" t="s">
        <v>596</v>
      </c>
      <c r="C261" s="364" t="s">
        <v>176</v>
      </c>
      <c r="D261" s="364" t="s">
        <v>177</v>
      </c>
      <c r="E261" s="363" t="s">
        <v>456</v>
      </c>
      <c r="F261" s="618"/>
      <c r="G261" s="618"/>
      <c r="H261" s="618"/>
      <c r="I261" s="618"/>
      <c r="J261" s="618"/>
      <c r="K261" s="618"/>
    </row>
    <row r="262" spans="6:11" ht="15.75">
      <c r="F262" s="618"/>
      <c r="G262" s="618"/>
      <c r="H262" s="618"/>
      <c r="I262" s="618"/>
      <c r="J262" s="618"/>
      <c r="K262" s="618"/>
    </row>
    <row r="263" spans="1:11" ht="15.75">
      <c r="A263" s="933" t="s">
        <v>259</v>
      </c>
      <c r="B263" s="934" t="s">
        <v>408</v>
      </c>
      <c r="F263" s="618"/>
      <c r="G263" s="618"/>
      <c r="H263" s="618"/>
      <c r="I263" s="618"/>
      <c r="J263" s="618"/>
      <c r="K263" s="618"/>
    </row>
    <row r="264" spans="2:11" ht="15.75">
      <c r="B264" s="934" t="s">
        <v>409</v>
      </c>
      <c r="F264" s="618"/>
      <c r="G264" s="618"/>
      <c r="H264" s="618"/>
      <c r="I264" s="618"/>
      <c r="J264" s="618"/>
      <c r="K264" s="618"/>
    </row>
    <row r="265" spans="2:11" ht="15.75">
      <c r="B265" s="945" t="s">
        <v>41</v>
      </c>
      <c r="C265" s="946">
        <v>2</v>
      </c>
      <c r="D265" s="964"/>
      <c r="E265" s="947">
        <f>C265*D265</f>
        <v>0</v>
      </c>
      <c r="F265" s="618"/>
      <c r="G265" s="618"/>
      <c r="H265" s="618"/>
      <c r="I265" s="618"/>
      <c r="J265" s="618"/>
      <c r="K265" s="618"/>
    </row>
    <row r="266" spans="6:11" ht="15.75">
      <c r="F266" s="618"/>
      <c r="G266" s="618"/>
      <c r="H266" s="618"/>
      <c r="I266" s="618"/>
      <c r="J266" s="618"/>
      <c r="K266" s="618"/>
    </row>
    <row r="267" spans="1:11" ht="15.75">
      <c r="A267" s="933" t="s">
        <v>261</v>
      </c>
      <c r="B267" s="934" t="s">
        <v>410</v>
      </c>
      <c r="F267" s="618"/>
      <c r="G267" s="618"/>
      <c r="H267" s="618"/>
      <c r="I267" s="618"/>
      <c r="J267" s="618"/>
      <c r="K267" s="618"/>
    </row>
    <row r="268" spans="2:11" ht="15.75">
      <c r="B268" s="934" t="s">
        <v>411</v>
      </c>
      <c r="F268" s="618"/>
      <c r="G268" s="618"/>
      <c r="H268" s="618"/>
      <c r="I268" s="618"/>
      <c r="J268" s="618"/>
      <c r="K268" s="618"/>
    </row>
    <row r="269" spans="2:11" ht="15.75">
      <c r="B269" s="934" t="s">
        <v>412</v>
      </c>
      <c r="F269" s="618"/>
      <c r="G269" s="618"/>
      <c r="H269" s="618"/>
      <c r="I269" s="618"/>
      <c r="J269" s="618"/>
      <c r="K269" s="618"/>
    </row>
    <row r="270" spans="2:11" ht="15.75">
      <c r="B270" s="945" t="s">
        <v>262</v>
      </c>
      <c r="C270" s="946">
        <v>1</v>
      </c>
      <c r="D270" s="964"/>
      <c r="E270" s="947">
        <f>C270*D270</f>
        <v>0</v>
      </c>
      <c r="F270" s="618"/>
      <c r="G270" s="618"/>
      <c r="H270" s="618"/>
      <c r="I270" s="618"/>
      <c r="J270" s="618"/>
      <c r="K270" s="618"/>
    </row>
    <row r="271" spans="6:11" ht="15.75">
      <c r="F271" s="618"/>
      <c r="G271" s="618"/>
      <c r="H271" s="618"/>
      <c r="I271" s="618"/>
      <c r="J271" s="618"/>
      <c r="K271" s="618"/>
    </row>
    <row r="272" spans="1:11" ht="15.75">
      <c r="A272" s="933" t="s">
        <v>263</v>
      </c>
      <c r="B272" s="934" t="s">
        <v>413</v>
      </c>
      <c r="F272" s="618"/>
      <c r="G272" s="618"/>
      <c r="H272" s="618"/>
      <c r="I272" s="618"/>
      <c r="J272" s="618"/>
      <c r="K272" s="618"/>
    </row>
    <row r="273" spans="2:11" ht="15.75">
      <c r="B273" s="934" t="s">
        <v>414</v>
      </c>
      <c r="F273" s="618"/>
      <c r="G273" s="618"/>
      <c r="H273" s="618"/>
      <c r="I273" s="618"/>
      <c r="J273" s="618"/>
      <c r="K273" s="618"/>
    </row>
    <row r="274" spans="2:11" ht="15.75">
      <c r="B274" s="934" t="s">
        <v>415</v>
      </c>
      <c r="F274" s="618"/>
      <c r="G274" s="618"/>
      <c r="H274" s="618"/>
      <c r="I274" s="618"/>
      <c r="J274" s="618"/>
      <c r="K274" s="618"/>
    </row>
    <row r="275" spans="2:11" ht="15.75">
      <c r="B275" s="945" t="s">
        <v>262</v>
      </c>
      <c r="C275" s="946">
        <v>1</v>
      </c>
      <c r="D275" s="964"/>
      <c r="E275" s="947">
        <f>C275*D275</f>
        <v>0</v>
      </c>
      <c r="F275" s="618"/>
      <c r="G275" s="618"/>
      <c r="H275" s="618"/>
      <c r="I275" s="618"/>
      <c r="J275" s="618"/>
      <c r="K275" s="618"/>
    </row>
    <row r="276" spans="6:11" ht="15.75">
      <c r="F276" s="618"/>
      <c r="G276" s="618"/>
      <c r="H276" s="618"/>
      <c r="I276" s="618"/>
      <c r="J276" s="618"/>
      <c r="K276" s="618"/>
    </row>
    <row r="277" spans="1:11" ht="15.75">
      <c r="A277" s="933" t="s">
        <v>264</v>
      </c>
      <c r="B277" s="934" t="s">
        <v>416</v>
      </c>
      <c r="F277" s="618"/>
      <c r="G277" s="618"/>
      <c r="H277" s="618"/>
      <c r="I277" s="618"/>
      <c r="J277" s="618"/>
      <c r="K277" s="618"/>
    </row>
    <row r="278" spans="2:11" ht="15.75">
      <c r="B278" s="934" t="s">
        <v>417</v>
      </c>
      <c r="F278" s="618"/>
      <c r="G278" s="618"/>
      <c r="H278" s="618"/>
      <c r="I278" s="618"/>
      <c r="J278" s="618"/>
      <c r="K278" s="618"/>
    </row>
    <row r="279" spans="2:11" ht="15.75">
      <c r="B279" s="934" t="s">
        <v>418</v>
      </c>
      <c r="F279" s="618"/>
      <c r="G279" s="618"/>
      <c r="H279" s="618"/>
      <c r="I279" s="618"/>
      <c r="J279" s="618"/>
      <c r="K279" s="618"/>
    </row>
    <row r="280" spans="2:11" ht="15.75">
      <c r="B280" s="934" t="s">
        <v>598</v>
      </c>
      <c r="F280" s="618"/>
      <c r="G280" s="618"/>
      <c r="H280" s="618"/>
      <c r="I280" s="618"/>
      <c r="J280" s="618"/>
      <c r="K280" s="618"/>
    </row>
    <row r="281" spans="6:11" ht="15.75">
      <c r="F281" s="618"/>
      <c r="G281" s="618"/>
      <c r="H281" s="618"/>
      <c r="I281" s="618"/>
      <c r="J281" s="618"/>
      <c r="K281" s="618"/>
    </row>
    <row r="282" spans="2:11" ht="15.75">
      <c r="B282" s="576" t="s">
        <v>599</v>
      </c>
      <c r="F282" s="618"/>
      <c r="G282" s="618"/>
      <c r="H282" s="618"/>
      <c r="I282" s="618"/>
      <c r="J282" s="618"/>
      <c r="K282" s="618"/>
    </row>
    <row r="283" spans="2:11" ht="15.75">
      <c r="B283" s="945" t="s">
        <v>20</v>
      </c>
      <c r="C283" s="946">
        <v>42</v>
      </c>
      <c r="D283" s="964"/>
      <c r="E283" s="947">
        <f>C283*D283</f>
        <v>0</v>
      </c>
      <c r="F283" s="618"/>
      <c r="G283" s="618"/>
      <c r="H283" s="618"/>
      <c r="I283" s="618"/>
      <c r="J283" s="618"/>
      <c r="K283" s="618"/>
    </row>
    <row r="284" spans="6:11" ht="15.75">
      <c r="F284" s="618"/>
      <c r="G284" s="618"/>
      <c r="H284" s="618"/>
      <c r="I284" s="618"/>
      <c r="J284" s="618"/>
      <c r="K284" s="618"/>
    </row>
    <row r="285" spans="1:11" ht="25.5">
      <c r="A285" s="933" t="s">
        <v>266</v>
      </c>
      <c r="B285" s="934" t="s">
        <v>600</v>
      </c>
      <c r="F285" s="618"/>
      <c r="G285" s="618"/>
      <c r="H285" s="618"/>
      <c r="I285" s="618"/>
      <c r="J285" s="618"/>
      <c r="K285" s="618"/>
    </row>
    <row r="286" spans="2:11" ht="15.75">
      <c r="B286" s="934" t="s">
        <v>419</v>
      </c>
      <c r="F286" s="618"/>
      <c r="G286" s="618"/>
      <c r="H286" s="618"/>
      <c r="I286" s="618"/>
      <c r="J286" s="618"/>
      <c r="K286" s="618"/>
    </row>
    <row r="287" spans="2:11" ht="15.75">
      <c r="B287" s="934" t="s">
        <v>420</v>
      </c>
      <c r="F287" s="618"/>
      <c r="G287" s="618"/>
      <c r="H287" s="618"/>
      <c r="I287" s="618"/>
      <c r="J287" s="618"/>
      <c r="K287" s="618"/>
    </row>
    <row r="288" spans="2:11" ht="15.75">
      <c r="B288" s="934" t="s">
        <v>421</v>
      </c>
      <c r="F288" s="618"/>
      <c r="G288" s="618"/>
      <c r="H288" s="618"/>
      <c r="I288" s="618"/>
      <c r="J288" s="618"/>
      <c r="K288" s="618"/>
    </row>
    <row r="289" spans="2:11" ht="15.75">
      <c r="B289" s="934" t="s">
        <v>422</v>
      </c>
      <c r="F289" s="618"/>
      <c r="G289" s="618"/>
      <c r="H289" s="618"/>
      <c r="I289" s="618"/>
      <c r="J289" s="618"/>
      <c r="K289" s="618"/>
    </row>
    <row r="290" spans="2:11" ht="15.75">
      <c r="B290" s="934" t="s">
        <v>423</v>
      </c>
      <c r="F290" s="618"/>
      <c r="G290" s="618"/>
      <c r="H290" s="618"/>
      <c r="I290" s="618"/>
      <c r="J290" s="618"/>
      <c r="K290" s="618"/>
    </row>
    <row r="291" spans="2:11" ht="15.75">
      <c r="B291" s="945" t="s">
        <v>59</v>
      </c>
      <c r="C291" s="946">
        <v>4</v>
      </c>
      <c r="D291" s="964"/>
      <c r="E291" s="947">
        <f>C291*D291</f>
        <v>0</v>
      </c>
      <c r="F291" s="618"/>
      <c r="G291" s="618"/>
      <c r="H291" s="618"/>
      <c r="I291" s="618"/>
      <c r="J291" s="618"/>
      <c r="K291" s="618"/>
    </row>
    <row r="292" spans="6:11" ht="15.75">
      <c r="F292" s="618"/>
      <c r="G292" s="618"/>
      <c r="H292" s="618"/>
      <c r="I292" s="618"/>
      <c r="J292" s="618"/>
      <c r="K292" s="618"/>
    </row>
    <row r="293" spans="1:11" ht="15.75">
      <c r="A293" s="933" t="s">
        <v>267</v>
      </c>
      <c r="B293" s="934" t="s">
        <v>424</v>
      </c>
      <c r="F293" s="618"/>
      <c r="G293" s="618"/>
      <c r="H293" s="618"/>
      <c r="I293" s="618"/>
      <c r="J293" s="618"/>
      <c r="K293" s="618"/>
    </row>
    <row r="294" spans="2:11" ht="15.75">
      <c r="B294" s="934" t="s">
        <v>425</v>
      </c>
      <c r="F294" s="618"/>
      <c r="G294" s="618"/>
      <c r="H294" s="618"/>
      <c r="I294" s="618"/>
      <c r="J294" s="618"/>
      <c r="K294" s="618"/>
    </row>
    <row r="295" spans="2:11" ht="15.75">
      <c r="B295" s="945" t="s">
        <v>59</v>
      </c>
      <c r="C295" s="946">
        <v>4</v>
      </c>
      <c r="D295" s="964"/>
      <c r="E295" s="947">
        <f>C295*D295</f>
        <v>0</v>
      </c>
      <c r="F295" s="618"/>
      <c r="G295" s="618"/>
      <c r="H295" s="618"/>
      <c r="I295" s="618"/>
      <c r="J295" s="618"/>
      <c r="K295" s="618"/>
    </row>
    <row r="296" spans="6:11" ht="15.75">
      <c r="F296" s="618"/>
      <c r="G296" s="618"/>
      <c r="H296" s="618"/>
      <c r="I296" s="618"/>
      <c r="J296" s="618"/>
      <c r="K296" s="618"/>
    </row>
    <row r="297" spans="1:11" ht="15.75">
      <c r="A297" s="933" t="s">
        <v>270</v>
      </c>
      <c r="B297" s="934" t="s">
        <v>426</v>
      </c>
      <c r="F297" s="618"/>
      <c r="G297" s="618"/>
      <c r="H297" s="618"/>
      <c r="I297" s="618"/>
      <c r="J297" s="618"/>
      <c r="K297" s="618"/>
    </row>
    <row r="298" spans="2:11" ht="15.75">
      <c r="B298" s="934" t="s">
        <v>427</v>
      </c>
      <c r="F298" s="618"/>
      <c r="G298" s="618"/>
      <c r="H298" s="618"/>
      <c r="I298" s="618"/>
      <c r="J298" s="618"/>
      <c r="K298" s="618"/>
    </row>
    <row r="299" spans="2:11" ht="15.75">
      <c r="B299" s="945" t="s">
        <v>71</v>
      </c>
      <c r="C299" s="946">
        <v>126</v>
      </c>
      <c r="D299" s="964"/>
      <c r="E299" s="947">
        <f>C299*D299</f>
        <v>0</v>
      </c>
      <c r="F299" s="618"/>
      <c r="G299" s="618"/>
      <c r="H299" s="618"/>
      <c r="I299" s="618"/>
      <c r="J299" s="618"/>
      <c r="K299" s="618"/>
    </row>
    <row r="300" spans="6:11" ht="15.75">
      <c r="F300" s="618"/>
      <c r="G300" s="618"/>
      <c r="H300" s="618"/>
      <c r="I300" s="618"/>
      <c r="J300" s="618"/>
      <c r="K300" s="618"/>
    </row>
    <row r="301" spans="1:11" ht="15.75">
      <c r="A301" s="933" t="s">
        <v>272</v>
      </c>
      <c r="B301" s="934" t="s">
        <v>428</v>
      </c>
      <c r="F301" s="618"/>
      <c r="G301" s="618"/>
      <c r="H301" s="618"/>
      <c r="I301" s="618"/>
      <c r="J301" s="618"/>
      <c r="K301" s="618"/>
    </row>
    <row r="302" spans="2:11" ht="15.75">
      <c r="B302" s="934" t="s">
        <v>601</v>
      </c>
      <c r="F302" s="618"/>
      <c r="G302" s="618"/>
      <c r="H302" s="618"/>
      <c r="I302" s="618"/>
      <c r="J302" s="618"/>
      <c r="K302" s="618"/>
    </row>
    <row r="303" spans="2:11" ht="15.75">
      <c r="B303" s="945" t="s">
        <v>20</v>
      </c>
      <c r="C303" s="946">
        <v>3</v>
      </c>
      <c r="D303" s="964"/>
      <c r="E303" s="947">
        <f>C303*D303</f>
        <v>0</v>
      </c>
      <c r="F303" s="618"/>
      <c r="G303" s="618"/>
      <c r="H303" s="618"/>
      <c r="I303" s="618"/>
      <c r="J303" s="618"/>
      <c r="K303" s="618"/>
    </row>
    <row r="304" spans="6:11" ht="15.75">
      <c r="F304" s="618"/>
      <c r="G304" s="618"/>
      <c r="H304" s="618"/>
      <c r="I304" s="618"/>
      <c r="J304" s="618"/>
      <c r="K304" s="618"/>
    </row>
    <row r="305" spans="1:11" ht="15.75">
      <c r="A305" s="933" t="s">
        <v>273</v>
      </c>
      <c r="B305" s="934" t="s">
        <v>429</v>
      </c>
      <c r="F305" s="618"/>
      <c r="G305" s="618"/>
      <c r="H305" s="618"/>
      <c r="I305" s="618"/>
      <c r="J305" s="618"/>
      <c r="K305" s="618"/>
    </row>
    <row r="306" spans="2:11" ht="15.75">
      <c r="B306" s="934" t="s">
        <v>602</v>
      </c>
      <c r="F306" s="618"/>
      <c r="G306" s="618"/>
      <c r="H306" s="618"/>
      <c r="I306" s="618"/>
      <c r="J306" s="618"/>
      <c r="K306" s="618"/>
    </row>
    <row r="307" spans="2:11" ht="15.75">
      <c r="B307" s="934" t="s">
        <v>603</v>
      </c>
      <c r="F307" s="618"/>
      <c r="G307" s="618"/>
      <c r="H307" s="618"/>
      <c r="I307" s="618"/>
      <c r="J307" s="618"/>
      <c r="K307" s="618"/>
    </row>
    <row r="308" spans="2:11" ht="15.75">
      <c r="B308" s="945" t="s">
        <v>262</v>
      </c>
      <c r="C308" s="946">
        <v>1</v>
      </c>
      <c r="D308" s="964"/>
      <c r="E308" s="947">
        <f>C308*D308</f>
        <v>0</v>
      </c>
      <c r="F308" s="618"/>
      <c r="G308" s="618"/>
      <c r="H308" s="618"/>
      <c r="I308" s="618"/>
      <c r="J308" s="618"/>
      <c r="K308" s="618"/>
    </row>
    <row r="309" spans="6:11" ht="15.75">
      <c r="F309" s="618"/>
      <c r="G309" s="618"/>
      <c r="H309" s="618"/>
      <c r="I309" s="618"/>
      <c r="J309" s="618"/>
      <c r="K309" s="618"/>
    </row>
    <row r="310" spans="1:11" ht="15.75">
      <c r="A310" s="933" t="s">
        <v>274</v>
      </c>
      <c r="B310" s="934" t="s">
        <v>430</v>
      </c>
      <c r="F310" s="618"/>
      <c r="G310" s="618"/>
      <c r="H310" s="618"/>
      <c r="I310" s="618"/>
      <c r="J310" s="618"/>
      <c r="K310" s="618"/>
    </row>
    <row r="311" spans="2:11" ht="15.75">
      <c r="B311" s="934" t="s">
        <v>431</v>
      </c>
      <c r="F311" s="618"/>
      <c r="G311" s="618"/>
      <c r="H311" s="618"/>
      <c r="I311" s="618"/>
      <c r="J311" s="618"/>
      <c r="K311" s="618"/>
    </row>
    <row r="312" spans="2:11" ht="15.75">
      <c r="B312" s="945" t="s">
        <v>20</v>
      </c>
      <c r="C312" s="946">
        <v>11</v>
      </c>
      <c r="D312" s="964"/>
      <c r="E312" s="947">
        <f>C312*D312</f>
        <v>0</v>
      </c>
      <c r="F312" s="618"/>
      <c r="G312" s="618"/>
      <c r="H312" s="618"/>
      <c r="I312" s="618"/>
      <c r="J312" s="618"/>
      <c r="K312" s="618"/>
    </row>
    <row r="313" spans="6:11" ht="15.75">
      <c r="F313" s="618"/>
      <c r="G313" s="618"/>
      <c r="H313" s="618"/>
      <c r="I313" s="618"/>
      <c r="J313" s="618"/>
      <c r="K313" s="618"/>
    </row>
    <row r="314" spans="1:11" ht="15.75">
      <c r="A314" s="933" t="s">
        <v>275</v>
      </c>
      <c r="B314" s="934" t="s">
        <v>432</v>
      </c>
      <c r="F314" s="618"/>
      <c r="G314" s="618"/>
      <c r="H314" s="618"/>
      <c r="I314" s="618"/>
      <c r="J314" s="618"/>
      <c r="K314" s="618"/>
    </row>
    <row r="315" spans="2:11" ht="15.75">
      <c r="B315" s="945" t="s">
        <v>22</v>
      </c>
      <c r="C315" s="946">
        <v>31</v>
      </c>
      <c r="D315" s="964"/>
      <c r="E315" s="947">
        <f>C315*D315</f>
        <v>0</v>
      </c>
      <c r="F315" s="618"/>
      <c r="G315" s="618"/>
      <c r="H315" s="618"/>
      <c r="I315" s="618"/>
      <c r="J315" s="618"/>
      <c r="K315" s="618"/>
    </row>
    <row r="316" spans="6:11" ht="15.75">
      <c r="F316" s="618"/>
      <c r="G316" s="618"/>
      <c r="H316" s="618"/>
      <c r="I316" s="618"/>
      <c r="J316" s="618"/>
      <c r="K316" s="618"/>
    </row>
    <row r="317" spans="1:11" ht="15.75">
      <c r="A317" s="933" t="s">
        <v>277</v>
      </c>
      <c r="B317" s="934" t="s">
        <v>433</v>
      </c>
      <c r="F317" s="618"/>
      <c r="G317" s="618"/>
      <c r="H317" s="618"/>
      <c r="I317" s="618"/>
      <c r="J317" s="618"/>
      <c r="K317" s="618"/>
    </row>
    <row r="318" spans="2:11" ht="15.75">
      <c r="B318" s="945" t="s">
        <v>25</v>
      </c>
      <c r="C318" s="946">
        <v>53</v>
      </c>
      <c r="D318" s="964"/>
      <c r="E318" s="947">
        <f>C318*D318</f>
        <v>0</v>
      </c>
      <c r="F318" s="618"/>
      <c r="G318" s="618"/>
      <c r="H318" s="618"/>
      <c r="I318" s="618"/>
      <c r="J318" s="618"/>
      <c r="K318" s="618"/>
    </row>
    <row r="319" spans="6:11" ht="15.75">
      <c r="F319" s="618"/>
      <c r="G319" s="618"/>
      <c r="H319" s="618"/>
      <c r="I319" s="618"/>
      <c r="J319" s="618"/>
      <c r="K319" s="618"/>
    </row>
    <row r="320" spans="1:11" ht="15.75">
      <c r="A320" s="933" t="s">
        <v>278</v>
      </c>
      <c r="B320" s="934" t="s">
        <v>406</v>
      </c>
      <c r="F320" s="618"/>
      <c r="G320" s="618"/>
      <c r="H320" s="618"/>
      <c r="I320" s="618"/>
      <c r="J320" s="618"/>
      <c r="K320" s="618"/>
    </row>
    <row r="321" spans="2:11" ht="15.75">
      <c r="B321" s="945" t="s">
        <v>41</v>
      </c>
      <c r="C321" s="946">
        <v>5</v>
      </c>
      <c r="D321" s="964"/>
      <c r="E321" s="947">
        <f>C321*D321</f>
        <v>0</v>
      </c>
      <c r="F321" s="618"/>
      <c r="G321" s="618"/>
      <c r="H321" s="618"/>
      <c r="I321" s="618"/>
      <c r="J321" s="618"/>
      <c r="K321" s="618"/>
    </row>
    <row r="322" spans="2:11" ht="15.75">
      <c r="B322" s="952"/>
      <c r="C322" s="953"/>
      <c r="D322" s="953"/>
      <c r="E322" s="954"/>
      <c r="F322" s="618"/>
      <c r="G322" s="618"/>
      <c r="H322" s="618"/>
      <c r="I322" s="618"/>
      <c r="J322" s="618"/>
      <c r="K322" s="618"/>
    </row>
    <row r="323" spans="1:11" s="916" customFormat="1" ht="16.5" thickBot="1">
      <c r="A323" s="914"/>
      <c r="B323" s="926" t="s">
        <v>597</v>
      </c>
      <c r="C323" s="927"/>
      <c r="D323" s="927"/>
      <c r="E323" s="928">
        <f>SUM(E265:E322)</f>
        <v>0</v>
      </c>
      <c r="F323" s="618"/>
      <c r="G323" s="618"/>
      <c r="H323" s="618"/>
      <c r="I323" s="618"/>
      <c r="J323" s="618"/>
      <c r="K323" s="618"/>
    </row>
    <row r="324" spans="1:11" s="939" customFormat="1" ht="16.5" thickTop="1">
      <c r="A324" s="933"/>
      <c r="B324" s="955"/>
      <c r="C324" s="956"/>
      <c r="D324" s="956"/>
      <c r="F324" s="618"/>
      <c r="G324" s="618"/>
      <c r="H324" s="618"/>
      <c r="I324" s="618"/>
      <c r="J324" s="618"/>
      <c r="K324" s="618"/>
    </row>
    <row r="325" spans="6:11" ht="15.75">
      <c r="F325" s="618"/>
      <c r="G325" s="618"/>
      <c r="H325" s="618"/>
      <c r="I325" s="618"/>
      <c r="J325" s="618"/>
      <c r="K325" s="618"/>
    </row>
    <row r="326" spans="6:11" ht="15.75">
      <c r="F326" s="618"/>
      <c r="G326" s="618"/>
      <c r="H326" s="618"/>
      <c r="I326" s="618"/>
      <c r="J326" s="618"/>
      <c r="K326" s="618"/>
    </row>
    <row r="328" spans="2:11" ht="15.75">
      <c r="B328" s="961"/>
      <c r="C328" s="962"/>
      <c r="D328" s="962"/>
      <c r="E328" s="618"/>
      <c r="F328" s="618"/>
      <c r="G328" s="618"/>
      <c r="H328" s="618"/>
      <c r="I328" s="618"/>
      <c r="J328" s="618"/>
      <c r="K328" s="618"/>
    </row>
    <row r="329" spans="1:11" s="939" customFormat="1" ht="15.75">
      <c r="A329" s="933"/>
      <c r="B329" s="961"/>
      <c r="C329" s="962"/>
      <c r="D329" s="962"/>
      <c r="E329" s="618"/>
      <c r="F329" s="618"/>
      <c r="G329" s="618"/>
      <c r="H329" s="618"/>
      <c r="I329" s="618"/>
      <c r="J329" s="618"/>
      <c r="K329" s="618"/>
    </row>
    <row r="330" spans="1:11" s="939" customFormat="1" ht="15.75">
      <c r="A330" s="933"/>
      <c r="B330" s="961"/>
      <c r="C330" s="962"/>
      <c r="D330" s="962"/>
      <c r="E330" s="618"/>
      <c r="F330" s="618"/>
      <c r="G330" s="618"/>
      <c r="H330" s="618"/>
      <c r="I330" s="618"/>
      <c r="J330" s="618"/>
      <c r="K330" s="618"/>
    </row>
    <row r="331" spans="1:11" s="939" customFormat="1" ht="15.75">
      <c r="A331" s="933"/>
      <c r="B331" s="961"/>
      <c r="C331" s="962"/>
      <c r="D331" s="962"/>
      <c r="E331" s="618"/>
      <c r="F331" s="618"/>
      <c r="G331" s="618"/>
      <c r="H331" s="618"/>
      <c r="I331" s="618"/>
      <c r="J331" s="618"/>
      <c r="K331" s="618"/>
    </row>
    <row r="332" spans="1:11" s="939" customFormat="1" ht="15.75">
      <c r="A332" s="933"/>
      <c r="B332" s="961"/>
      <c r="C332" s="962"/>
      <c r="D332" s="962"/>
      <c r="E332" s="618"/>
      <c r="F332" s="618"/>
      <c r="G332" s="618"/>
      <c r="H332" s="618"/>
      <c r="I332" s="618"/>
      <c r="J332" s="618"/>
      <c r="K332" s="618"/>
    </row>
    <row r="333" spans="1:11" s="939" customFormat="1" ht="15.75">
      <c r="A333" s="933"/>
      <c r="B333" s="961"/>
      <c r="C333" s="962"/>
      <c r="D333" s="962"/>
      <c r="E333" s="618"/>
      <c r="F333" s="618"/>
      <c r="G333" s="618"/>
      <c r="H333" s="618"/>
      <c r="I333" s="618"/>
      <c r="J333" s="618"/>
      <c r="K333" s="618"/>
    </row>
    <row r="334" spans="1:11" s="939" customFormat="1" ht="15.75">
      <c r="A334" s="933"/>
      <c r="B334" s="961"/>
      <c r="C334" s="962"/>
      <c r="D334" s="962"/>
      <c r="E334" s="618"/>
      <c r="F334" s="618"/>
      <c r="G334" s="618"/>
      <c r="H334" s="618"/>
      <c r="I334" s="618"/>
      <c r="J334" s="618"/>
      <c r="K334" s="618"/>
    </row>
    <row r="335" spans="1:11" s="939" customFormat="1" ht="15.75">
      <c r="A335" s="933"/>
      <c r="B335" s="961"/>
      <c r="C335" s="962"/>
      <c r="D335" s="962"/>
      <c r="E335" s="618"/>
      <c r="F335" s="618"/>
      <c r="G335" s="618"/>
      <c r="H335" s="618"/>
      <c r="I335" s="618"/>
      <c r="J335" s="618"/>
      <c r="K335" s="618"/>
    </row>
    <row r="336" spans="1:11" s="939" customFormat="1" ht="15.75">
      <c r="A336" s="933"/>
      <c r="B336" s="961"/>
      <c r="C336" s="962"/>
      <c r="D336" s="962"/>
      <c r="E336" s="618"/>
      <c r="F336" s="618"/>
      <c r="G336" s="618"/>
      <c r="H336" s="618"/>
      <c r="I336" s="618"/>
      <c r="J336" s="618"/>
      <c r="K336" s="618"/>
    </row>
    <row r="337" spans="1:11" s="939" customFormat="1" ht="15.75">
      <c r="A337" s="933"/>
      <c r="B337" s="961"/>
      <c r="C337" s="962"/>
      <c r="D337" s="962"/>
      <c r="E337" s="618"/>
      <c r="F337" s="618"/>
      <c r="G337" s="618"/>
      <c r="H337" s="618"/>
      <c r="I337" s="618"/>
      <c r="J337" s="618"/>
      <c r="K337" s="618"/>
    </row>
    <row r="338" spans="1:11" s="939" customFormat="1" ht="15.75">
      <c r="A338" s="933"/>
      <c r="B338" s="961"/>
      <c r="C338" s="962"/>
      <c r="D338" s="962"/>
      <c r="E338" s="618"/>
      <c r="F338" s="618"/>
      <c r="G338" s="618"/>
      <c r="H338" s="618"/>
      <c r="I338" s="618"/>
      <c r="J338" s="618"/>
      <c r="K338" s="618"/>
    </row>
    <row r="339" spans="1:11" s="939" customFormat="1" ht="15.75">
      <c r="A339" s="963"/>
      <c r="B339" s="961"/>
      <c r="C339" s="962"/>
      <c r="D339" s="962"/>
      <c r="E339" s="618"/>
      <c r="F339" s="618"/>
      <c r="G339" s="618"/>
      <c r="H339" s="618"/>
      <c r="I339" s="618"/>
      <c r="J339" s="618"/>
      <c r="K339" s="618"/>
    </row>
    <row r="340" spans="1:11" s="939" customFormat="1" ht="15.75">
      <c r="A340" s="933"/>
      <c r="B340" s="961"/>
      <c r="C340" s="962"/>
      <c r="D340" s="962"/>
      <c r="E340" s="618"/>
      <c r="F340" s="618"/>
      <c r="G340" s="618"/>
      <c r="H340" s="618"/>
      <c r="I340" s="618"/>
      <c r="J340" s="618"/>
      <c r="K340" s="618"/>
    </row>
    <row r="342" spans="2:11" ht="12.75">
      <c r="B342" s="366"/>
      <c r="C342" s="350"/>
      <c r="D342" s="350"/>
      <c r="E342" s="330"/>
      <c r="F342" s="330"/>
      <c r="G342" s="330"/>
      <c r="H342" s="330"/>
      <c r="I342" s="330"/>
      <c r="J342" s="330"/>
      <c r="K342" s="330"/>
    </row>
    <row r="343" spans="2:11" ht="12.75">
      <c r="B343" s="343"/>
      <c r="C343" s="350"/>
      <c r="D343" s="350"/>
      <c r="E343" s="330"/>
      <c r="F343" s="330"/>
      <c r="G343" s="330"/>
      <c r="H343" s="330"/>
      <c r="I343" s="330"/>
      <c r="J343" s="330"/>
      <c r="K343" s="330"/>
    </row>
    <row r="344" spans="2:11" ht="12.75">
      <c r="B344" s="366"/>
      <c r="C344" s="350"/>
      <c r="D344" s="350"/>
      <c r="E344" s="330"/>
      <c r="F344" s="330"/>
      <c r="G344" s="330"/>
      <c r="H344" s="330"/>
      <c r="I344" s="330"/>
      <c r="J344" s="330"/>
      <c r="K344" s="330"/>
    </row>
    <row r="345" spans="2:11" ht="12.75">
      <c r="B345" s="343"/>
      <c r="C345" s="350"/>
      <c r="D345" s="350"/>
      <c r="E345" s="330"/>
      <c r="F345" s="330"/>
      <c r="G345" s="330"/>
      <c r="H345" s="330"/>
      <c r="I345" s="330"/>
      <c r="J345" s="330"/>
      <c r="K345" s="330"/>
    </row>
    <row r="346" spans="2:11" ht="12.75">
      <c r="B346" s="366"/>
      <c r="C346" s="350"/>
      <c r="D346" s="350"/>
      <c r="E346" s="330"/>
      <c r="F346" s="330"/>
      <c r="G346" s="330"/>
      <c r="H346" s="330"/>
      <c r="I346" s="330"/>
      <c r="J346" s="330"/>
      <c r="K346" s="330"/>
    </row>
    <row r="347" spans="2:11" ht="12.75">
      <c r="B347" s="343"/>
      <c r="C347" s="350"/>
      <c r="D347" s="350"/>
      <c r="E347" s="330"/>
      <c r="F347" s="330"/>
      <c r="G347" s="330"/>
      <c r="H347" s="330"/>
      <c r="I347" s="330"/>
      <c r="J347" s="330"/>
      <c r="K347" s="330"/>
    </row>
    <row r="348" spans="2:11" ht="12.75">
      <c r="B348" s="344"/>
      <c r="C348" s="350"/>
      <c r="D348" s="350"/>
      <c r="E348" s="330"/>
      <c r="F348" s="330"/>
      <c r="G348" s="330"/>
      <c r="H348" s="330"/>
      <c r="I348" s="330"/>
      <c r="J348" s="330"/>
      <c r="K348" s="330"/>
    </row>
    <row r="349" spans="2:11" ht="12.75">
      <c r="B349" s="343"/>
      <c r="C349" s="350"/>
      <c r="D349" s="350"/>
      <c r="E349" s="330"/>
      <c r="F349" s="330"/>
      <c r="G349" s="330"/>
      <c r="H349" s="330"/>
      <c r="I349" s="330"/>
      <c r="J349" s="330"/>
      <c r="K349" s="330"/>
    </row>
    <row r="350" spans="2:11" ht="12.75">
      <c r="B350" s="344"/>
      <c r="C350" s="350"/>
      <c r="D350" s="350"/>
      <c r="E350" s="330"/>
      <c r="F350" s="330"/>
      <c r="G350" s="330"/>
      <c r="H350" s="330"/>
      <c r="I350" s="330"/>
      <c r="J350" s="330"/>
      <c r="K350" s="330"/>
    </row>
    <row r="351" spans="2:11" ht="12.75">
      <c r="B351" s="343"/>
      <c r="C351" s="350"/>
      <c r="D351" s="350"/>
      <c r="E351" s="330"/>
      <c r="F351" s="330"/>
      <c r="G351" s="330"/>
      <c r="H351" s="330"/>
      <c r="I351" s="330"/>
      <c r="J351" s="330"/>
      <c r="K351" s="330"/>
    </row>
    <row r="352" spans="2:11" ht="12.75">
      <c r="B352" s="345"/>
      <c r="C352" s="350"/>
      <c r="D352" s="350"/>
      <c r="E352" s="330"/>
      <c r="F352" s="330"/>
      <c r="G352" s="330"/>
      <c r="H352" s="330"/>
      <c r="I352" s="330"/>
      <c r="J352" s="330"/>
      <c r="K352" s="330"/>
    </row>
    <row r="353" spans="2:11" ht="12.75">
      <c r="B353" s="343"/>
      <c r="C353" s="350"/>
      <c r="D353" s="350"/>
      <c r="E353" s="330"/>
      <c r="F353" s="330"/>
      <c r="G353" s="330"/>
      <c r="H353" s="330"/>
      <c r="I353" s="330"/>
      <c r="J353" s="330"/>
      <c r="K353" s="330"/>
    </row>
    <row r="354" spans="2:11" ht="12.75">
      <c r="B354" s="345"/>
      <c r="C354" s="350"/>
      <c r="D354" s="350"/>
      <c r="E354" s="330"/>
      <c r="F354" s="330"/>
      <c r="G354" s="330"/>
      <c r="H354" s="330"/>
      <c r="I354" s="330"/>
      <c r="J354" s="330"/>
      <c r="K354" s="330"/>
    </row>
    <row r="355" spans="2:11" ht="12.75">
      <c r="B355" s="343"/>
      <c r="C355" s="350"/>
      <c r="D355" s="350"/>
      <c r="E355" s="330"/>
      <c r="F355" s="330"/>
      <c r="G355" s="330"/>
      <c r="H355" s="330"/>
      <c r="I355" s="330"/>
      <c r="J355" s="330"/>
      <c r="K355" s="330"/>
    </row>
    <row r="356" spans="2:11" ht="12.75">
      <c r="B356" s="345"/>
      <c r="C356" s="350"/>
      <c r="D356" s="350"/>
      <c r="E356" s="330"/>
      <c r="F356" s="330"/>
      <c r="G356" s="330"/>
      <c r="H356" s="330"/>
      <c r="I356" s="330"/>
      <c r="J356" s="330"/>
      <c r="K356" s="330"/>
    </row>
    <row r="357" spans="2:11" ht="12.75">
      <c r="B357" s="345"/>
      <c r="C357" s="350"/>
      <c r="D357" s="350"/>
      <c r="E357" s="330"/>
      <c r="F357" s="330"/>
      <c r="G357" s="330"/>
      <c r="H357" s="330"/>
      <c r="I357" s="330"/>
      <c r="J357" s="330"/>
      <c r="K357" s="330"/>
    </row>
    <row r="358" spans="2:11" ht="12.75">
      <c r="B358" s="345"/>
      <c r="C358" s="350"/>
      <c r="D358" s="350"/>
      <c r="E358" s="330"/>
      <c r="F358" s="330"/>
      <c r="G358" s="330"/>
      <c r="H358" s="330"/>
      <c r="I358" s="330"/>
      <c r="J358" s="330"/>
      <c r="K358" s="330"/>
    </row>
    <row r="359" spans="2:11" ht="12.75">
      <c r="B359" s="343"/>
      <c r="C359" s="350"/>
      <c r="D359" s="350"/>
      <c r="E359" s="330"/>
      <c r="F359" s="330"/>
      <c r="G359" s="330"/>
      <c r="H359" s="330"/>
      <c r="I359" s="330"/>
      <c r="J359" s="330"/>
      <c r="K359" s="330"/>
    </row>
    <row r="360" spans="2:11" ht="12.75">
      <c r="B360" s="345"/>
      <c r="C360" s="350"/>
      <c r="D360" s="350"/>
      <c r="E360" s="330"/>
      <c r="F360" s="330"/>
      <c r="G360" s="330"/>
      <c r="H360" s="330"/>
      <c r="I360" s="330"/>
      <c r="J360" s="330"/>
      <c r="K360" s="330"/>
    </row>
    <row r="361" spans="2:11" ht="12.75">
      <c r="B361" s="345"/>
      <c r="C361" s="350"/>
      <c r="D361" s="350"/>
      <c r="E361" s="330"/>
      <c r="F361" s="330"/>
      <c r="G361" s="330"/>
      <c r="H361" s="330"/>
      <c r="I361" s="330"/>
      <c r="J361" s="330"/>
      <c r="K361" s="330"/>
    </row>
    <row r="362" spans="2:11" ht="12.75">
      <c r="B362" s="343"/>
      <c r="C362" s="350"/>
      <c r="D362" s="350"/>
      <c r="E362" s="330"/>
      <c r="F362" s="330"/>
      <c r="G362" s="330"/>
      <c r="H362" s="330"/>
      <c r="I362" s="330"/>
      <c r="J362" s="330"/>
      <c r="K362" s="330"/>
    </row>
    <row r="363" spans="2:11" ht="12.75">
      <c r="B363" s="345"/>
      <c r="C363" s="350"/>
      <c r="D363" s="350"/>
      <c r="E363" s="330"/>
      <c r="F363" s="330"/>
      <c r="G363" s="330"/>
      <c r="H363" s="330"/>
      <c r="I363" s="330"/>
      <c r="J363" s="330"/>
      <c r="K363" s="330"/>
    </row>
    <row r="364" spans="2:11" ht="12.75">
      <c r="B364" s="345"/>
      <c r="C364" s="350"/>
      <c r="D364" s="350"/>
      <c r="E364" s="330"/>
      <c r="F364" s="330"/>
      <c r="G364" s="330"/>
      <c r="H364" s="330"/>
      <c r="I364" s="330"/>
      <c r="J364" s="330"/>
      <c r="K364" s="330"/>
    </row>
    <row r="365" spans="2:11" ht="12.75">
      <c r="B365" s="345"/>
      <c r="C365" s="350"/>
      <c r="D365" s="350"/>
      <c r="E365" s="330"/>
      <c r="F365" s="330"/>
      <c r="G365" s="330"/>
      <c r="H365" s="330"/>
      <c r="I365" s="330"/>
      <c r="J365" s="330"/>
      <c r="K365" s="330"/>
    </row>
    <row r="366" spans="2:11" ht="12.75">
      <c r="B366" s="343"/>
      <c r="C366" s="350"/>
      <c r="D366" s="350"/>
      <c r="E366" s="330"/>
      <c r="F366" s="330"/>
      <c r="G366" s="330"/>
      <c r="H366" s="330"/>
      <c r="I366" s="330"/>
      <c r="J366" s="330"/>
      <c r="K366" s="330"/>
    </row>
    <row r="367" spans="2:11" ht="12.75">
      <c r="B367" s="344"/>
      <c r="C367" s="350"/>
      <c r="D367" s="350"/>
      <c r="E367" s="330"/>
      <c r="F367" s="330"/>
      <c r="G367" s="330"/>
      <c r="H367" s="330"/>
      <c r="I367" s="330"/>
      <c r="J367" s="330"/>
      <c r="K367" s="330"/>
    </row>
    <row r="368" spans="2:11" ht="12.75">
      <c r="B368" s="343"/>
      <c r="C368" s="350"/>
      <c r="D368" s="350"/>
      <c r="E368" s="330"/>
      <c r="F368" s="330"/>
      <c r="G368" s="330"/>
      <c r="H368" s="330"/>
      <c r="I368" s="330"/>
      <c r="J368" s="330"/>
      <c r="K368" s="330"/>
    </row>
    <row r="369" spans="2:11" ht="12.75">
      <c r="B369" s="343"/>
      <c r="C369" s="350"/>
      <c r="D369" s="350"/>
      <c r="E369" s="330"/>
      <c r="F369" s="330"/>
      <c r="G369" s="330"/>
      <c r="H369" s="330"/>
      <c r="I369" s="330"/>
      <c r="J369" s="330"/>
      <c r="K369" s="330"/>
    </row>
    <row r="370" spans="2:11" ht="12.75">
      <c r="B370" s="343"/>
      <c r="C370" s="350"/>
      <c r="D370" s="350"/>
      <c r="E370" s="330"/>
      <c r="F370" s="330"/>
      <c r="G370" s="330"/>
      <c r="H370" s="330"/>
      <c r="I370" s="330"/>
      <c r="J370" s="330"/>
      <c r="K370" s="330"/>
    </row>
    <row r="371" spans="2:11" ht="12.75">
      <c r="B371" s="343"/>
      <c r="C371" s="350"/>
      <c r="D371" s="350"/>
      <c r="E371" s="330"/>
      <c r="F371" s="330"/>
      <c r="G371" s="330"/>
      <c r="H371" s="330"/>
      <c r="I371" s="330"/>
      <c r="J371" s="330"/>
      <c r="K371" s="330"/>
    </row>
    <row r="372" spans="2:11" ht="12.75">
      <c r="B372" s="343"/>
      <c r="C372" s="350"/>
      <c r="D372" s="350"/>
      <c r="E372" s="330"/>
      <c r="F372" s="330"/>
      <c r="G372" s="330"/>
      <c r="H372" s="330"/>
      <c r="I372" s="330"/>
      <c r="J372" s="330"/>
      <c r="K372" s="330"/>
    </row>
    <row r="373" spans="2:11" ht="12.75">
      <c r="B373" s="343"/>
      <c r="C373" s="350"/>
      <c r="D373" s="350"/>
      <c r="E373" s="330"/>
      <c r="F373" s="330"/>
      <c r="G373" s="330"/>
      <c r="H373" s="330"/>
      <c r="I373" s="330"/>
      <c r="J373" s="330"/>
      <c r="K373" s="330"/>
    </row>
    <row r="374" spans="2:11" ht="12.75">
      <c r="B374" s="343"/>
      <c r="C374" s="350"/>
      <c r="D374" s="350"/>
      <c r="E374" s="330"/>
      <c r="F374" s="330"/>
      <c r="G374" s="330"/>
      <c r="H374" s="330"/>
      <c r="I374" s="330"/>
      <c r="J374" s="330"/>
      <c r="K374" s="330"/>
    </row>
    <row r="375" spans="2:11" ht="12.75">
      <c r="B375" s="343"/>
      <c r="C375" s="350"/>
      <c r="D375" s="350"/>
      <c r="E375" s="330"/>
      <c r="F375" s="330"/>
      <c r="G375" s="330"/>
      <c r="H375" s="330"/>
      <c r="I375" s="330"/>
      <c r="J375" s="330"/>
      <c r="K375" s="330"/>
    </row>
    <row r="376" spans="2:11" ht="12.75">
      <c r="B376" s="343"/>
      <c r="C376" s="350"/>
      <c r="D376" s="350"/>
      <c r="E376" s="330"/>
      <c r="F376" s="330"/>
      <c r="G376" s="330"/>
      <c r="H376" s="330"/>
      <c r="I376" s="330"/>
      <c r="J376" s="330"/>
      <c r="K376" s="330"/>
    </row>
    <row r="377" spans="2:11" ht="12.75">
      <c r="B377" s="343"/>
      <c r="C377" s="350"/>
      <c r="D377" s="350"/>
      <c r="E377" s="330"/>
      <c r="F377" s="330"/>
      <c r="G377" s="330"/>
      <c r="H377" s="330"/>
      <c r="I377" s="330"/>
      <c r="J377" s="330"/>
      <c r="K377" s="330"/>
    </row>
    <row r="378" spans="2:11" ht="12.75">
      <c r="B378" s="343"/>
      <c r="C378" s="350"/>
      <c r="D378" s="350"/>
      <c r="E378" s="330"/>
      <c r="F378" s="330"/>
      <c r="G378" s="330"/>
      <c r="H378" s="330"/>
      <c r="I378" s="330"/>
      <c r="J378" s="330"/>
      <c r="K378" s="330"/>
    </row>
    <row r="379" spans="2:11" ht="12.75">
      <c r="B379" s="343"/>
      <c r="C379" s="350"/>
      <c r="D379" s="350"/>
      <c r="E379" s="330"/>
      <c r="F379" s="330"/>
      <c r="G379" s="330"/>
      <c r="H379" s="330"/>
      <c r="I379" s="330"/>
      <c r="J379" s="330"/>
      <c r="K379" s="330"/>
    </row>
    <row r="380" spans="2:11" ht="12.75">
      <c r="B380" s="343"/>
      <c r="C380" s="350"/>
      <c r="D380" s="350"/>
      <c r="E380" s="330"/>
      <c r="F380" s="330"/>
      <c r="G380" s="330"/>
      <c r="H380" s="330"/>
      <c r="I380" s="330"/>
      <c r="J380" s="330"/>
      <c r="K380" s="330"/>
    </row>
    <row r="381" spans="2:11" ht="12.75">
      <c r="B381" s="343"/>
      <c r="C381" s="350"/>
      <c r="D381" s="350"/>
      <c r="E381" s="330"/>
      <c r="F381" s="330"/>
      <c r="G381" s="330"/>
      <c r="H381" s="330"/>
      <c r="I381" s="330"/>
      <c r="J381" s="330"/>
      <c r="K381" s="330"/>
    </row>
    <row r="382" spans="2:11" ht="12.75">
      <c r="B382" s="343"/>
      <c r="C382" s="350"/>
      <c r="D382" s="350"/>
      <c r="E382" s="330"/>
      <c r="F382" s="330"/>
      <c r="G382" s="330"/>
      <c r="H382" s="330"/>
      <c r="I382" s="330"/>
      <c r="J382" s="330"/>
      <c r="K382" s="330"/>
    </row>
    <row r="383" spans="2:11" ht="12.75">
      <c r="B383" s="343"/>
      <c r="C383" s="350"/>
      <c r="D383" s="350"/>
      <c r="E383" s="330"/>
      <c r="F383" s="330"/>
      <c r="G383" s="330"/>
      <c r="H383" s="330"/>
      <c r="I383" s="330"/>
      <c r="J383" s="330"/>
      <c r="K383" s="330"/>
    </row>
    <row r="384" spans="2:11" ht="12.75">
      <c r="B384" s="343"/>
      <c r="C384" s="350"/>
      <c r="D384" s="350"/>
      <c r="E384" s="330"/>
      <c r="F384" s="330"/>
      <c r="G384" s="330"/>
      <c r="H384" s="330"/>
      <c r="I384" s="330"/>
      <c r="J384" s="330"/>
      <c r="K384" s="330"/>
    </row>
    <row r="385" spans="2:11" ht="12.75">
      <c r="B385" s="343"/>
      <c r="C385" s="350"/>
      <c r="D385" s="350"/>
      <c r="E385" s="330"/>
      <c r="F385" s="330"/>
      <c r="G385" s="330"/>
      <c r="H385" s="330"/>
      <c r="I385" s="330"/>
      <c r="J385" s="330"/>
      <c r="K385" s="330"/>
    </row>
    <row r="386" spans="2:11" ht="12.75">
      <c r="B386" s="343"/>
      <c r="C386" s="350"/>
      <c r="D386" s="350"/>
      <c r="E386" s="330"/>
      <c r="F386" s="330"/>
      <c r="G386" s="330"/>
      <c r="H386" s="330"/>
      <c r="I386" s="330"/>
      <c r="J386" s="330"/>
      <c r="K386" s="330"/>
    </row>
    <row r="387" spans="2:11" ht="12.75">
      <c r="B387" s="343"/>
      <c r="C387" s="350"/>
      <c r="D387" s="350"/>
      <c r="E387" s="330"/>
      <c r="F387" s="330"/>
      <c r="G387" s="330"/>
      <c r="H387" s="330"/>
      <c r="I387" s="330"/>
      <c r="J387" s="330"/>
      <c r="K387" s="330"/>
    </row>
    <row r="388" spans="2:11" ht="12.75">
      <c r="B388" s="343"/>
      <c r="C388" s="350"/>
      <c r="D388" s="350"/>
      <c r="E388" s="330"/>
      <c r="F388" s="330"/>
      <c r="G388" s="330"/>
      <c r="H388" s="330"/>
      <c r="I388" s="330"/>
      <c r="J388" s="330"/>
      <c r="K388" s="330"/>
    </row>
    <row r="389" spans="2:11" ht="12.75">
      <c r="B389" s="343"/>
      <c r="C389" s="350"/>
      <c r="D389" s="350"/>
      <c r="E389" s="330"/>
      <c r="F389" s="330"/>
      <c r="G389" s="330"/>
      <c r="H389" s="330"/>
      <c r="I389" s="330"/>
      <c r="J389" s="330"/>
      <c r="K389" s="330"/>
    </row>
    <row r="390" spans="2:11" ht="12.75">
      <c r="B390" s="343"/>
      <c r="C390" s="350"/>
      <c r="D390" s="350"/>
      <c r="E390" s="330"/>
      <c r="F390" s="330"/>
      <c r="G390" s="330"/>
      <c r="H390" s="330"/>
      <c r="I390" s="330"/>
      <c r="J390" s="330"/>
      <c r="K390" s="330"/>
    </row>
    <row r="391" spans="2:11" ht="12.75">
      <c r="B391" s="343"/>
      <c r="C391" s="350"/>
      <c r="D391" s="350"/>
      <c r="E391" s="330"/>
      <c r="F391" s="330"/>
      <c r="G391" s="330"/>
      <c r="H391" s="330"/>
      <c r="I391" s="330"/>
      <c r="J391" s="330"/>
      <c r="K391" s="330"/>
    </row>
    <row r="392" spans="2:11" ht="12.75">
      <c r="B392" s="343"/>
      <c r="C392" s="350"/>
      <c r="D392" s="350"/>
      <c r="E392" s="330"/>
      <c r="F392" s="330"/>
      <c r="G392" s="330"/>
      <c r="H392" s="330"/>
      <c r="I392" s="330"/>
      <c r="J392" s="330"/>
      <c r="K392" s="330"/>
    </row>
    <row r="393" spans="2:11" ht="12.75">
      <c r="B393" s="343"/>
      <c r="C393" s="350"/>
      <c r="D393" s="350"/>
      <c r="E393" s="330"/>
      <c r="F393" s="330"/>
      <c r="G393" s="330"/>
      <c r="H393" s="330"/>
      <c r="I393" s="330"/>
      <c r="J393" s="330"/>
      <c r="K393" s="330"/>
    </row>
    <row r="394" spans="2:11" ht="12.75">
      <c r="B394" s="343"/>
      <c r="C394" s="350"/>
      <c r="D394" s="350"/>
      <c r="E394" s="330"/>
      <c r="F394" s="330"/>
      <c r="G394" s="330"/>
      <c r="H394" s="330"/>
      <c r="I394" s="330"/>
      <c r="J394" s="330"/>
      <c r="K394" s="330"/>
    </row>
    <row r="395" spans="2:11" ht="12.75">
      <c r="B395" s="343"/>
      <c r="C395" s="350"/>
      <c r="D395" s="350"/>
      <c r="E395" s="330"/>
      <c r="F395" s="330"/>
      <c r="G395" s="330"/>
      <c r="H395" s="330"/>
      <c r="I395" s="330"/>
      <c r="J395" s="330"/>
      <c r="K395" s="330"/>
    </row>
    <row r="396" spans="2:11" ht="12.75">
      <c r="B396" s="343"/>
      <c r="C396" s="350"/>
      <c r="D396" s="350"/>
      <c r="E396" s="330"/>
      <c r="F396" s="330"/>
      <c r="G396" s="330"/>
      <c r="H396" s="330"/>
      <c r="I396" s="330"/>
      <c r="J396" s="330"/>
      <c r="K396" s="330"/>
    </row>
    <row r="397" spans="2:11" ht="12.75">
      <c r="B397" s="343"/>
      <c r="C397" s="350"/>
      <c r="D397" s="350"/>
      <c r="E397" s="330"/>
      <c r="F397" s="330"/>
      <c r="G397" s="330"/>
      <c r="H397" s="330"/>
      <c r="I397" s="330"/>
      <c r="J397" s="330"/>
      <c r="K397" s="330"/>
    </row>
    <row r="398" spans="2:11" ht="12.75">
      <c r="B398" s="343"/>
      <c r="C398" s="350"/>
      <c r="D398" s="350"/>
      <c r="E398" s="330"/>
      <c r="F398" s="330"/>
      <c r="G398" s="330"/>
      <c r="H398" s="330"/>
      <c r="I398" s="330"/>
      <c r="J398" s="330"/>
      <c r="K398" s="330"/>
    </row>
    <row r="399" spans="2:11" ht="12.75">
      <c r="B399" s="343"/>
      <c r="C399" s="350"/>
      <c r="D399" s="350"/>
      <c r="E399" s="330"/>
      <c r="F399" s="330"/>
      <c r="G399" s="330"/>
      <c r="H399" s="330"/>
      <c r="I399" s="330"/>
      <c r="J399" s="330"/>
      <c r="K399" s="330"/>
    </row>
    <row r="400" spans="2:11" ht="12.75">
      <c r="B400" s="343"/>
      <c r="C400" s="350"/>
      <c r="D400" s="350"/>
      <c r="E400" s="330"/>
      <c r="F400" s="330"/>
      <c r="G400" s="330"/>
      <c r="H400" s="330"/>
      <c r="I400" s="330"/>
      <c r="J400" s="330"/>
      <c r="K400" s="330"/>
    </row>
    <row r="401" spans="2:11" ht="12.75">
      <c r="B401" s="343"/>
      <c r="C401" s="350"/>
      <c r="D401" s="350"/>
      <c r="E401" s="330"/>
      <c r="F401" s="330"/>
      <c r="G401" s="330"/>
      <c r="H401" s="330"/>
      <c r="I401" s="330"/>
      <c r="J401" s="330"/>
      <c r="K401" s="330"/>
    </row>
    <row r="402" spans="2:11" ht="12.75">
      <c r="B402" s="343"/>
      <c r="C402" s="350"/>
      <c r="D402" s="350"/>
      <c r="E402" s="330"/>
      <c r="F402" s="330"/>
      <c r="G402" s="330"/>
      <c r="H402" s="330"/>
      <c r="I402" s="330"/>
      <c r="J402" s="330"/>
      <c r="K402" s="330"/>
    </row>
    <row r="403" spans="2:11" ht="12.75">
      <c r="B403" s="343"/>
      <c r="C403" s="350"/>
      <c r="D403" s="350"/>
      <c r="E403" s="330"/>
      <c r="F403" s="330"/>
      <c r="G403" s="330"/>
      <c r="H403" s="330"/>
      <c r="I403" s="330"/>
      <c r="J403" s="330"/>
      <c r="K403" s="330"/>
    </row>
    <row r="404" spans="2:11" ht="12.75">
      <c r="B404" s="343"/>
      <c r="C404" s="350"/>
      <c r="D404" s="350"/>
      <c r="E404" s="330"/>
      <c r="F404" s="330"/>
      <c r="G404" s="330"/>
      <c r="H404" s="330"/>
      <c r="I404" s="330"/>
      <c r="J404" s="330"/>
      <c r="K404" s="330"/>
    </row>
    <row r="405" spans="2:11" ht="12.75">
      <c r="B405" s="343"/>
      <c r="C405" s="350"/>
      <c r="D405" s="350"/>
      <c r="E405" s="330"/>
      <c r="F405" s="330"/>
      <c r="G405" s="330"/>
      <c r="H405" s="330"/>
      <c r="I405" s="330"/>
      <c r="J405" s="330"/>
      <c r="K405" s="330"/>
    </row>
    <row r="406" spans="2:11" ht="12.75">
      <c r="B406" s="343"/>
      <c r="C406" s="350"/>
      <c r="D406" s="350"/>
      <c r="E406" s="330"/>
      <c r="F406" s="330"/>
      <c r="G406" s="330"/>
      <c r="H406" s="330"/>
      <c r="I406" s="330"/>
      <c r="J406" s="330"/>
      <c r="K406" s="330"/>
    </row>
    <row r="407" spans="2:11" ht="15.75">
      <c r="B407" s="961"/>
      <c r="C407" s="962"/>
      <c r="D407" s="962"/>
      <c r="E407" s="618"/>
      <c r="F407" s="618"/>
      <c r="G407" s="618"/>
      <c r="H407" s="618"/>
      <c r="I407" s="618"/>
      <c r="J407" s="618"/>
      <c r="K407" s="618"/>
    </row>
    <row r="408" spans="2:11" ht="12.75">
      <c r="B408" s="343"/>
      <c r="C408" s="350"/>
      <c r="D408" s="350"/>
      <c r="E408" s="330"/>
      <c r="F408" s="330"/>
      <c r="G408" s="330"/>
      <c r="H408" s="330"/>
      <c r="I408" s="330"/>
      <c r="J408" s="330"/>
      <c r="K408" s="330"/>
    </row>
    <row r="409" spans="2:11" ht="12.75">
      <c r="B409" s="343"/>
      <c r="C409" s="350"/>
      <c r="D409" s="350"/>
      <c r="E409" s="330"/>
      <c r="F409" s="330"/>
      <c r="G409" s="330"/>
      <c r="H409" s="330"/>
      <c r="I409" s="330"/>
      <c r="J409" s="330"/>
      <c r="K409" s="330"/>
    </row>
    <row r="410" spans="2:11" ht="12.75">
      <c r="B410" s="343"/>
      <c r="C410" s="350"/>
      <c r="D410" s="350"/>
      <c r="E410" s="330"/>
      <c r="F410" s="330"/>
      <c r="G410" s="330"/>
      <c r="H410" s="330"/>
      <c r="I410" s="330"/>
      <c r="J410" s="330"/>
      <c r="K410" s="330"/>
    </row>
    <row r="411" spans="2:11" ht="12.75">
      <c r="B411" s="343"/>
      <c r="C411" s="350"/>
      <c r="D411" s="350"/>
      <c r="E411" s="330"/>
      <c r="F411" s="330"/>
      <c r="G411" s="330"/>
      <c r="H411" s="330"/>
      <c r="I411" s="330"/>
      <c r="J411" s="330"/>
      <c r="K411" s="330"/>
    </row>
    <row r="412" spans="2:11" ht="12.75">
      <c r="B412" s="343"/>
      <c r="C412" s="350"/>
      <c r="D412" s="350"/>
      <c r="E412" s="330"/>
      <c r="F412" s="330"/>
      <c r="G412" s="330"/>
      <c r="H412" s="330"/>
      <c r="I412" s="330"/>
      <c r="J412" s="330"/>
      <c r="K412" s="330"/>
    </row>
    <row r="413" spans="2:11" ht="12.75">
      <c r="B413" s="343"/>
      <c r="C413" s="350"/>
      <c r="D413" s="350"/>
      <c r="E413" s="330"/>
      <c r="F413" s="330"/>
      <c r="G413" s="330"/>
      <c r="H413" s="330"/>
      <c r="I413" s="330"/>
      <c r="J413" s="330"/>
      <c r="K413" s="330"/>
    </row>
    <row r="414" spans="2:11" ht="12.75">
      <c r="B414" s="343"/>
      <c r="C414" s="350"/>
      <c r="D414" s="350"/>
      <c r="E414" s="330"/>
      <c r="F414" s="330"/>
      <c r="G414" s="330"/>
      <c r="H414" s="330"/>
      <c r="I414" s="330"/>
      <c r="J414" s="330"/>
      <c r="K414" s="330"/>
    </row>
    <row r="415" spans="2:11" ht="12.75">
      <c r="B415" s="343"/>
      <c r="C415" s="350"/>
      <c r="D415" s="350"/>
      <c r="E415" s="330"/>
      <c r="F415" s="330"/>
      <c r="G415" s="330"/>
      <c r="H415" s="330"/>
      <c r="I415" s="330"/>
      <c r="J415" s="330"/>
      <c r="K415" s="330"/>
    </row>
    <row r="416" spans="2:11" ht="12.75">
      <c r="B416" s="343"/>
      <c r="C416" s="350"/>
      <c r="D416" s="350"/>
      <c r="E416" s="330"/>
      <c r="F416" s="330"/>
      <c r="G416" s="330"/>
      <c r="H416" s="330"/>
      <c r="I416" s="330"/>
      <c r="J416" s="330"/>
      <c r="K416" s="330"/>
    </row>
    <row r="417" spans="2:11" ht="12.75">
      <c r="B417" s="343"/>
      <c r="C417" s="350"/>
      <c r="D417" s="350"/>
      <c r="E417" s="330"/>
      <c r="F417" s="330"/>
      <c r="G417" s="330"/>
      <c r="H417" s="330"/>
      <c r="I417" s="330"/>
      <c r="J417" s="330"/>
      <c r="K417" s="330"/>
    </row>
    <row r="418" spans="2:11" ht="12.75">
      <c r="B418" s="343"/>
      <c r="C418" s="350"/>
      <c r="D418" s="350"/>
      <c r="E418" s="330"/>
      <c r="F418" s="330"/>
      <c r="G418" s="330"/>
      <c r="H418" s="330"/>
      <c r="I418" s="330"/>
      <c r="J418" s="330"/>
      <c r="K418" s="330"/>
    </row>
    <row r="419" spans="2:11" ht="12.75">
      <c r="B419" s="343"/>
      <c r="C419" s="350"/>
      <c r="D419" s="350"/>
      <c r="E419" s="330"/>
      <c r="F419" s="330"/>
      <c r="G419" s="330"/>
      <c r="H419" s="330"/>
      <c r="I419" s="330"/>
      <c r="J419" s="330"/>
      <c r="K419" s="330"/>
    </row>
    <row r="420" spans="2:11" ht="12.75">
      <c r="B420" s="343"/>
      <c r="C420" s="350"/>
      <c r="D420" s="350"/>
      <c r="E420" s="330"/>
      <c r="F420" s="330"/>
      <c r="G420" s="330"/>
      <c r="H420" s="330"/>
      <c r="I420" s="330"/>
      <c r="J420" s="330"/>
      <c r="K420" s="330"/>
    </row>
    <row r="421" spans="2:11" ht="12.75">
      <c r="B421" s="345"/>
      <c r="C421" s="350"/>
      <c r="D421" s="350"/>
      <c r="E421" s="330"/>
      <c r="F421" s="330"/>
      <c r="G421" s="330"/>
      <c r="H421" s="330"/>
      <c r="I421" s="330"/>
      <c r="J421" s="330"/>
      <c r="K421" s="330"/>
    </row>
    <row r="422" spans="2:11" ht="12.75">
      <c r="B422" s="343"/>
      <c r="C422" s="350"/>
      <c r="D422" s="350"/>
      <c r="E422" s="330"/>
      <c r="F422" s="330"/>
      <c r="G422" s="330"/>
      <c r="H422" s="330"/>
      <c r="I422" s="330"/>
      <c r="J422" s="330"/>
      <c r="K422" s="330"/>
    </row>
    <row r="423" spans="2:11" ht="12.75">
      <c r="B423" s="343"/>
      <c r="C423" s="350"/>
      <c r="D423" s="350"/>
      <c r="E423" s="330"/>
      <c r="F423" s="330"/>
      <c r="G423" s="330"/>
      <c r="H423" s="330"/>
      <c r="I423" s="330"/>
      <c r="J423" s="330"/>
      <c r="K423" s="330"/>
    </row>
    <row r="424" spans="2:11" ht="12.75">
      <c r="B424" s="343"/>
      <c r="C424" s="350"/>
      <c r="D424" s="350"/>
      <c r="E424" s="330"/>
      <c r="F424" s="330"/>
      <c r="G424" s="330"/>
      <c r="H424" s="330"/>
      <c r="I424" s="330"/>
      <c r="J424" s="330"/>
      <c r="K424" s="330"/>
    </row>
    <row r="425" spans="2:11" ht="12.75">
      <c r="B425" s="347"/>
      <c r="C425" s="350"/>
      <c r="D425" s="350"/>
      <c r="E425" s="330"/>
      <c r="F425" s="330"/>
      <c r="G425" s="330"/>
      <c r="H425" s="330"/>
      <c r="I425" s="330"/>
      <c r="J425" s="330"/>
      <c r="K425" s="330"/>
    </row>
    <row r="426" spans="1:12" ht="15.75">
      <c r="A426" s="932"/>
      <c r="B426" s="961"/>
      <c r="C426" s="962"/>
      <c r="D426" s="962"/>
      <c r="E426" s="618"/>
      <c r="F426" s="618"/>
      <c r="G426" s="618"/>
      <c r="H426" s="618"/>
      <c r="I426" s="618"/>
      <c r="J426" s="618"/>
      <c r="K426" s="618"/>
      <c r="L426" s="618"/>
    </row>
    <row r="427" spans="1:12" ht="15.75">
      <c r="A427" s="932"/>
      <c r="B427" s="961"/>
      <c r="C427" s="962"/>
      <c r="D427" s="962"/>
      <c r="E427" s="618"/>
      <c r="F427" s="618"/>
      <c r="G427" s="618"/>
      <c r="H427" s="618"/>
      <c r="I427" s="618"/>
      <c r="J427" s="618"/>
      <c r="K427" s="618"/>
      <c r="L427" s="618"/>
    </row>
    <row r="428" spans="1:12" ht="15.75">
      <c r="A428" s="932"/>
      <c r="B428" s="961"/>
      <c r="C428" s="962"/>
      <c r="D428" s="962"/>
      <c r="E428" s="618"/>
      <c r="F428" s="618"/>
      <c r="G428" s="618"/>
      <c r="H428" s="618"/>
      <c r="I428" s="618"/>
      <c r="J428" s="618"/>
      <c r="K428" s="618"/>
      <c r="L428" s="618"/>
    </row>
    <row r="429" spans="1:12" ht="15.75">
      <c r="A429" s="932"/>
      <c r="B429" s="961"/>
      <c r="C429" s="962"/>
      <c r="D429" s="962"/>
      <c r="E429" s="618"/>
      <c r="F429" s="618"/>
      <c r="G429" s="618"/>
      <c r="H429" s="618"/>
      <c r="I429" s="618"/>
      <c r="J429" s="618"/>
      <c r="K429" s="618"/>
      <c r="L429" s="618"/>
    </row>
    <row r="430" spans="1:12" ht="15.75">
      <c r="A430" s="932"/>
      <c r="B430" s="961"/>
      <c r="C430" s="962"/>
      <c r="D430" s="962"/>
      <c r="E430" s="618"/>
      <c r="F430" s="618"/>
      <c r="G430" s="618"/>
      <c r="H430" s="618"/>
      <c r="I430" s="618"/>
      <c r="J430" s="618"/>
      <c r="K430" s="618"/>
      <c r="L430" s="618"/>
    </row>
    <row r="431" spans="2:11" ht="12.75">
      <c r="B431" s="343"/>
      <c r="C431" s="350"/>
      <c r="D431" s="350"/>
      <c r="E431" s="330"/>
      <c r="F431" s="330"/>
      <c r="G431" s="330"/>
      <c r="H431" s="330"/>
      <c r="I431" s="330"/>
      <c r="J431" s="330"/>
      <c r="K431" s="330"/>
    </row>
    <row r="432" spans="2:11" ht="12.75">
      <c r="B432" s="343"/>
      <c r="C432" s="350"/>
      <c r="D432" s="350"/>
      <c r="E432" s="330"/>
      <c r="F432" s="330"/>
      <c r="G432" s="330"/>
      <c r="H432" s="330"/>
      <c r="I432" s="330"/>
      <c r="J432" s="330"/>
      <c r="K432" s="330"/>
    </row>
    <row r="433" spans="2:11" ht="12.75">
      <c r="B433" s="343"/>
      <c r="C433" s="350"/>
      <c r="D433" s="350"/>
      <c r="E433" s="330"/>
      <c r="F433" s="330"/>
      <c r="G433" s="330"/>
      <c r="H433" s="330"/>
      <c r="I433" s="330"/>
      <c r="J433" s="330"/>
      <c r="K433" s="330"/>
    </row>
    <row r="434" spans="2:11" ht="12.75">
      <c r="B434" s="343"/>
      <c r="C434" s="350"/>
      <c r="D434" s="350"/>
      <c r="E434" s="330"/>
      <c r="F434" s="330"/>
      <c r="G434" s="330"/>
      <c r="H434" s="330"/>
      <c r="I434" s="330"/>
      <c r="J434" s="330"/>
      <c r="K434" s="330"/>
    </row>
    <row r="435" spans="2:11" ht="12.75">
      <c r="B435" s="343"/>
      <c r="C435" s="350"/>
      <c r="D435" s="350"/>
      <c r="E435" s="330"/>
      <c r="F435" s="330"/>
      <c r="G435" s="330"/>
      <c r="H435" s="330"/>
      <c r="I435" s="330"/>
      <c r="J435" s="330"/>
      <c r="K435" s="330"/>
    </row>
    <row r="436" spans="2:11" ht="12.75">
      <c r="B436" s="343"/>
      <c r="C436" s="350"/>
      <c r="D436" s="350"/>
      <c r="E436" s="330"/>
      <c r="F436" s="330"/>
      <c r="G436" s="330"/>
      <c r="H436" s="330"/>
      <c r="I436" s="330"/>
      <c r="J436" s="330"/>
      <c r="K436" s="330"/>
    </row>
    <row r="437" spans="2:11" ht="12.75">
      <c r="B437" s="343"/>
      <c r="C437" s="350"/>
      <c r="D437" s="350"/>
      <c r="E437" s="330"/>
      <c r="F437" s="330"/>
      <c r="G437" s="330"/>
      <c r="H437" s="330"/>
      <c r="I437" s="330"/>
      <c r="J437" s="330"/>
      <c r="K437" s="330"/>
    </row>
  </sheetData>
  <sheetProtection password="CE2E" sheet="1" objects="1" scenarios="1" selectLockedCells="1"/>
  <printOptions/>
  <pageMargins left="0.984251968503937" right="0.7874015748031497" top="0.984251968503937" bottom="0.7874015748031497" header="0.3937007874015748" footer="0.3937007874015748"/>
  <pageSetup firstPageNumber="46" useFirstPageNumber="1" horizontalDpi="600" verticalDpi="600" orientation="portrait" paperSize="9" scale="90" r:id="rId1"/>
  <headerFooter alignWithMargins="0">
    <oddFooter>&amp;R&amp;P/73</oddFooter>
  </headerFooter>
  <rowBreaks count="2" manualBreakCount="2">
    <brk id="29" max="4" man="1"/>
    <brk id="80" max="4" man="1"/>
  </rowBreaks>
</worksheet>
</file>

<file path=xl/worksheets/sheet27.xml><?xml version="1.0" encoding="utf-8"?>
<worksheet xmlns="http://schemas.openxmlformats.org/spreadsheetml/2006/main" xmlns:r="http://schemas.openxmlformats.org/officeDocument/2006/relationships">
  <dimension ref="A2:H202"/>
  <sheetViews>
    <sheetView view="pageBreakPreview" zoomScaleSheetLayoutView="100" zoomScalePageLayoutView="0" workbookViewId="0" topLeftCell="A1">
      <selection activeCell="D26" sqref="D26"/>
    </sheetView>
  </sheetViews>
  <sheetFormatPr defaultColWidth="8.796875" defaultRowHeight="15.75"/>
  <cols>
    <col min="1" max="1" width="6.09765625" style="400" customWidth="1"/>
    <col min="2" max="2" width="38.8984375" style="404" customWidth="1"/>
    <col min="3" max="3" width="6.69921875" style="402" customWidth="1"/>
    <col min="4" max="4" width="12.19921875" style="403" customWidth="1"/>
    <col min="5" max="5" width="12.19921875" style="361" customWidth="1"/>
    <col min="6" max="6" width="7.19921875" style="400" customWidth="1"/>
    <col min="7" max="16384" width="8.796875" style="400" customWidth="1"/>
  </cols>
  <sheetData>
    <row r="2" ht="15.75">
      <c r="B2" s="401"/>
    </row>
    <row r="6" ht="15.75">
      <c r="B6" s="339"/>
    </row>
    <row r="9" spans="1:2" ht="15.75">
      <c r="A9" s="400" t="s">
        <v>273</v>
      </c>
      <c r="B9" s="377" t="s">
        <v>604</v>
      </c>
    </row>
    <row r="11" spans="1:5" s="409" customFormat="1" ht="15">
      <c r="A11" s="405" t="s">
        <v>259</v>
      </c>
      <c r="B11" s="406" t="s">
        <v>16</v>
      </c>
      <c r="C11" s="407"/>
      <c r="D11" s="408"/>
      <c r="E11" s="337">
        <f>E87</f>
        <v>0</v>
      </c>
    </row>
    <row r="12" spans="1:5" s="409" customFormat="1" ht="15">
      <c r="A12" s="333" t="s">
        <v>261</v>
      </c>
      <c r="B12" s="340" t="s">
        <v>258</v>
      </c>
      <c r="C12" s="410"/>
      <c r="D12" s="411"/>
      <c r="E12" s="336">
        <f>E190</f>
        <v>0</v>
      </c>
    </row>
    <row r="13" spans="1:5" s="409" customFormat="1" ht="15">
      <c r="A13" s="333"/>
      <c r="B13" s="378"/>
      <c r="C13" s="412"/>
      <c r="D13" s="413"/>
      <c r="E13" s="379"/>
    </row>
    <row r="14" spans="1:5" s="409" customFormat="1" ht="15">
      <c r="A14" s="333"/>
      <c r="B14" s="378"/>
      <c r="C14" s="412"/>
      <c r="D14" s="413"/>
      <c r="E14" s="379"/>
    </row>
    <row r="15" spans="1:5" ht="16.5" thickBot="1">
      <c r="A15" s="338"/>
      <c r="B15" s="341" t="s">
        <v>53</v>
      </c>
      <c r="C15" s="334"/>
      <c r="D15" s="414"/>
      <c r="E15" s="335">
        <f>SUM(E11:E12)</f>
        <v>0</v>
      </c>
    </row>
    <row r="16" ht="16.5" thickTop="1"/>
    <row r="21" spans="2:5" ht="15.75">
      <c r="B21" s="415"/>
      <c r="C21" s="412"/>
      <c r="D21" s="416"/>
      <c r="E21" s="357"/>
    </row>
    <row r="23" spans="1:5" ht="15.75">
      <c r="A23" s="382" t="s">
        <v>259</v>
      </c>
      <c r="B23" s="355" t="s">
        <v>16</v>
      </c>
      <c r="C23" s="417" t="s">
        <v>176</v>
      </c>
      <c r="D23" s="381" t="s">
        <v>177</v>
      </c>
      <c r="E23" s="381" t="s">
        <v>456</v>
      </c>
    </row>
    <row r="24" spans="2:5" s="418" customFormat="1" ht="12.75">
      <c r="B24" s="419"/>
      <c r="C24" s="420"/>
      <c r="D24" s="421"/>
      <c r="E24" s="383"/>
    </row>
    <row r="25" spans="1:5" s="418" customFormat="1" ht="12.75">
      <c r="A25" s="418" t="s">
        <v>259</v>
      </c>
      <c r="B25" s="384" t="s">
        <v>260</v>
      </c>
      <c r="C25" s="420"/>
      <c r="D25" s="421"/>
      <c r="E25" s="383"/>
    </row>
    <row r="26" spans="2:5" s="418" customFormat="1" ht="12.75">
      <c r="B26" s="427" t="s">
        <v>71</v>
      </c>
      <c r="C26" s="422">
        <v>559</v>
      </c>
      <c r="D26" s="649"/>
      <c r="E26" s="380">
        <f>D26*C26</f>
        <v>0</v>
      </c>
    </row>
    <row r="27" spans="2:5" s="418" customFormat="1" ht="12.75">
      <c r="B27" s="428"/>
      <c r="C27" s="420"/>
      <c r="D27" s="421"/>
      <c r="E27" s="383"/>
    </row>
    <row r="28" spans="1:5" s="418" customFormat="1" ht="12.75">
      <c r="A28" s="418" t="s">
        <v>264</v>
      </c>
      <c r="B28" s="385" t="s">
        <v>265</v>
      </c>
      <c r="C28" s="386"/>
      <c r="D28" s="386"/>
      <c r="E28" s="386"/>
    </row>
    <row r="29" spans="2:6" s="418" customFormat="1" ht="12.75">
      <c r="B29" s="427" t="s">
        <v>71</v>
      </c>
      <c r="C29" s="422">
        <v>559</v>
      </c>
      <c r="D29" s="649"/>
      <c r="E29" s="380">
        <f>D29*C29</f>
        <v>0</v>
      </c>
      <c r="F29" s="387"/>
    </row>
    <row r="30" spans="2:5" s="418" customFormat="1" ht="12.75">
      <c r="B30" s="428"/>
      <c r="C30" s="420"/>
      <c r="D30" s="421"/>
      <c r="E30" s="383"/>
    </row>
    <row r="31" spans="1:5" s="418" customFormat="1" ht="51">
      <c r="A31" s="418" t="s">
        <v>267</v>
      </c>
      <c r="B31" s="389" t="s">
        <v>268</v>
      </c>
      <c r="C31" s="424"/>
      <c r="D31" s="425"/>
      <c r="E31" s="388"/>
    </row>
    <row r="32" spans="2:5" s="418" customFormat="1" ht="12.75">
      <c r="B32" s="389"/>
      <c r="C32" s="424"/>
      <c r="D32" s="425"/>
      <c r="E32" s="388"/>
    </row>
    <row r="33" spans="1:5" s="418" customFormat="1" ht="12.75">
      <c r="A33" s="395"/>
      <c r="B33" s="427" t="s">
        <v>269</v>
      </c>
      <c r="C33" s="422">
        <v>632</v>
      </c>
      <c r="D33" s="649"/>
      <c r="E33" s="380">
        <f>D33*C33</f>
        <v>0</v>
      </c>
    </row>
    <row r="34" spans="1:5" s="395" customFormat="1" ht="12.75">
      <c r="A34" s="418"/>
      <c r="B34" s="428"/>
      <c r="C34" s="420"/>
      <c r="D34" s="421"/>
      <c r="E34" s="383"/>
    </row>
    <row r="35" spans="1:5" s="418" customFormat="1" ht="51">
      <c r="A35" s="418" t="s">
        <v>270</v>
      </c>
      <c r="B35" s="332" t="s">
        <v>525</v>
      </c>
      <c r="C35" s="420"/>
      <c r="D35" s="421"/>
      <c r="E35" s="383"/>
    </row>
    <row r="36" spans="2:5" s="418" customFormat="1" ht="12.75">
      <c r="B36" s="348" t="s">
        <v>528</v>
      </c>
      <c r="C36" s="420"/>
      <c r="D36" s="421"/>
      <c r="E36" s="383"/>
    </row>
    <row r="37" spans="2:8" s="418" customFormat="1" ht="12.75">
      <c r="B37" s="428" t="s">
        <v>613</v>
      </c>
      <c r="C37" s="420"/>
      <c r="D37" s="421"/>
      <c r="E37" s="383"/>
      <c r="G37" s="431"/>
      <c r="H37" s="432"/>
    </row>
    <row r="38" spans="2:5" s="418" customFormat="1" ht="12.75">
      <c r="B38" s="427" t="s">
        <v>271</v>
      </c>
      <c r="C38" s="422">
        <v>332</v>
      </c>
      <c r="D38" s="649"/>
      <c r="E38" s="380">
        <f>D38*C38</f>
        <v>0</v>
      </c>
    </row>
    <row r="39" spans="2:5" s="418" customFormat="1" ht="12.75">
      <c r="B39" s="428" t="s">
        <v>614</v>
      </c>
      <c r="C39" s="420"/>
      <c r="D39" s="421"/>
      <c r="E39" s="383"/>
    </row>
    <row r="40" spans="2:5" s="418" customFormat="1" ht="12.75">
      <c r="B40" s="427" t="s">
        <v>271</v>
      </c>
      <c r="C40" s="422">
        <v>332</v>
      </c>
      <c r="D40" s="649"/>
      <c r="E40" s="380">
        <f>D40*C40</f>
        <v>0</v>
      </c>
    </row>
    <row r="41" spans="2:5" s="418" customFormat="1" ht="12.75">
      <c r="B41" s="428"/>
      <c r="C41" s="420"/>
      <c r="D41" s="421"/>
      <c r="E41" s="383"/>
    </row>
    <row r="42" spans="1:5" s="395" customFormat="1" ht="76.5">
      <c r="A42" s="418" t="s">
        <v>272</v>
      </c>
      <c r="B42" s="348" t="s">
        <v>527</v>
      </c>
      <c r="C42" s="420"/>
      <c r="D42" s="421"/>
      <c r="E42" s="383"/>
    </row>
    <row r="43" spans="1:5" s="395" customFormat="1" ht="12.75">
      <c r="A43" s="418"/>
      <c r="B43" s="348" t="s">
        <v>526</v>
      </c>
      <c r="C43" s="420"/>
      <c r="D43" s="421"/>
      <c r="E43" s="383"/>
    </row>
    <row r="44" spans="1:5" s="395" customFormat="1" ht="12.75">
      <c r="A44" s="418"/>
      <c r="B44" s="428" t="s">
        <v>613</v>
      </c>
      <c r="C44" s="420"/>
      <c r="D44" s="421"/>
      <c r="E44" s="383"/>
    </row>
    <row r="45" spans="1:5" s="395" customFormat="1" ht="12.75">
      <c r="A45" s="418"/>
      <c r="B45" s="427" t="s">
        <v>271</v>
      </c>
      <c r="C45" s="422">
        <v>30</v>
      </c>
      <c r="D45" s="649"/>
      <c r="E45" s="380">
        <f>D45*C45</f>
        <v>0</v>
      </c>
    </row>
    <row r="46" spans="1:5" s="395" customFormat="1" ht="12.75">
      <c r="A46" s="418"/>
      <c r="B46" s="428" t="s">
        <v>614</v>
      </c>
      <c r="C46" s="420"/>
      <c r="D46" s="421"/>
      <c r="E46" s="383"/>
    </row>
    <row r="47" spans="1:5" s="395" customFormat="1" ht="12.75">
      <c r="A47" s="418"/>
      <c r="B47" s="427" t="s">
        <v>271</v>
      </c>
      <c r="C47" s="422">
        <v>30</v>
      </c>
      <c r="D47" s="649"/>
      <c r="E47" s="380">
        <f>D47*C47</f>
        <v>0</v>
      </c>
    </row>
    <row r="48" spans="1:5" s="395" customFormat="1" ht="12.75">
      <c r="A48" s="418"/>
      <c r="B48" s="428"/>
      <c r="C48" s="420"/>
      <c r="D48" s="421"/>
      <c r="E48" s="383"/>
    </row>
    <row r="49" spans="1:5" s="395" customFormat="1" ht="38.25">
      <c r="A49" s="395" t="s">
        <v>275</v>
      </c>
      <c r="B49" s="389" t="s">
        <v>615</v>
      </c>
      <c r="C49" s="424"/>
      <c r="D49" s="425"/>
      <c r="E49" s="388"/>
    </row>
    <row r="50" spans="2:5" s="395" customFormat="1" ht="12.75">
      <c r="B50" s="389" t="s">
        <v>276</v>
      </c>
      <c r="C50" s="420"/>
      <c r="D50" s="421"/>
      <c r="E50" s="383"/>
    </row>
    <row r="51" spans="2:5" s="395" customFormat="1" ht="12.75">
      <c r="B51" s="427" t="s">
        <v>271</v>
      </c>
      <c r="C51" s="422">
        <v>186</v>
      </c>
      <c r="D51" s="649"/>
      <c r="E51" s="380">
        <f>D51*C51</f>
        <v>0</v>
      </c>
    </row>
    <row r="52" spans="2:5" s="395" customFormat="1" ht="12.75">
      <c r="B52" s="430"/>
      <c r="C52" s="424"/>
      <c r="D52" s="425"/>
      <c r="E52" s="388"/>
    </row>
    <row r="53" spans="1:5" s="395" customFormat="1" ht="102">
      <c r="A53" s="395" t="s">
        <v>277</v>
      </c>
      <c r="B53" s="391" t="s">
        <v>616</v>
      </c>
      <c r="C53" s="424"/>
      <c r="D53" s="425"/>
      <c r="E53" s="388"/>
    </row>
    <row r="54" spans="2:5" s="395" customFormat="1" ht="12.75">
      <c r="B54" s="427" t="s">
        <v>271</v>
      </c>
      <c r="C54" s="422">
        <v>538</v>
      </c>
      <c r="D54" s="649"/>
      <c r="E54" s="380">
        <f>D54*C54</f>
        <v>0</v>
      </c>
    </row>
    <row r="55" spans="2:5" s="395" customFormat="1" ht="12.75">
      <c r="B55" s="392"/>
      <c r="C55" s="424"/>
      <c r="D55" s="425"/>
      <c r="E55" s="388"/>
    </row>
    <row r="56" spans="1:5" s="395" customFormat="1" ht="216.75">
      <c r="A56" s="395" t="s">
        <v>278</v>
      </c>
      <c r="B56" s="867" t="s">
        <v>95</v>
      </c>
      <c r="C56" s="424"/>
      <c r="D56" s="425"/>
      <c r="E56" s="388"/>
    </row>
    <row r="57" spans="2:5" s="395" customFormat="1" ht="12.75">
      <c r="B57" s="393" t="s">
        <v>25</v>
      </c>
      <c r="C57" s="422">
        <v>556</v>
      </c>
      <c r="D57" s="649"/>
      <c r="E57" s="380">
        <f>D57*C57</f>
        <v>0</v>
      </c>
    </row>
    <row r="58" spans="2:6" s="395" customFormat="1" ht="12.75">
      <c r="B58" s="429"/>
      <c r="C58" s="424"/>
      <c r="D58" s="425"/>
      <c r="E58" s="388"/>
      <c r="F58" s="397"/>
    </row>
    <row r="59" spans="1:5" s="395" customFormat="1" ht="191.25">
      <c r="A59" s="395" t="s">
        <v>278</v>
      </c>
      <c r="B59" s="867" t="s">
        <v>638</v>
      </c>
      <c r="C59" s="424"/>
      <c r="D59" s="425"/>
      <c r="E59" s="388"/>
    </row>
    <row r="60" spans="2:5" s="395" customFormat="1" ht="12.75">
      <c r="B60" s="393" t="s">
        <v>25</v>
      </c>
      <c r="C60" s="422">
        <v>225</v>
      </c>
      <c r="D60" s="649"/>
      <c r="E60" s="380">
        <f>D60*C60</f>
        <v>0</v>
      </c>
    </row>
    <row r="61" spans="2:6" s="395" customFormat="1" ht="12.75">
      <c r="B61" s="429"/>
      <c r="C61" s="424"/>
      <c r="D61" s="425"/>
      <c r="E61" s="388"/>
      <c r="F61" s="397"/>
    </row>
    <row r="62" spans="1:5" s="395" customFormat="1" ht="38.25">
      <c r="A62" s="447" t="s">
        <v>279</v>
      </c>
      <c r="B62" s="390" t="s">
        <v>628</v>
      </c>
      <c r="C62" s="424"/>
      <c r="D62" s="425"/>
      <c r="E62" s="388"/>
    </row>
    <row r="63" spans="2:5" s="395" customFormat="1" ht="12.75">
      <c r="B63" s="393" t="s">
        <v>22</v>
      </c>
      <c r="C63" s="422">
        <v>200</v>
      </c>
      <c r="D63" s="649"/>
      <c r="E63" s="380">
        <f>D63*C63</f>
        <v>0</v>
      </c>
    </row>
    <row r="64" spans="2:5" s="395" customFormat="1" ht="12.75">
      <c r="B64" s="394"/>
      <c r="C64" s="424"/>
      <c r="D64" s="425"/>
      <c r="E64" s="388"/>
    </row>
    <row r="65" spans="1:5" s="395" customFormat="1" ht="63.75">
      <c r="A65" s="395" t="s">
        <v>280</v>
      </c>
      <c r="B65" s="389" t="s">
        <v>281</v>
      </c>
      <c r="C65" s="424"/>
      <c r="D65" s="425"/>
      <c r="E65" s="388"/>
    </row>
    <row r="66" spans="2:5" s="395" customFormat="1" ht="12.75">
      <c r="B66" s="428" t="s">
        <v>282</v>
      </c>
      <c r="C66" s="424"/>
      <c r="D66" s="425"/>
      <c r="E66" s="388"/>
    </row>
    <row r="67" spans="2:5" s="395" customFormat="1" ht="12.75">
      <c r="B67" s="427" t="s">
        <v>269</v>
      </c>
      <c r="C67" s="422">
        <v>950</v>
      </c>
      <c r="D67" s="649"/>
      <c r="E67" s="380">
        <f>D67*C67</f>
        <v>0</v>
      </c>
    </row>
    <row r="68" spans="2:5" s="395" customFormat="1" ht="12.75">
      <c r="B68" s="428" t="s">
        <v>283</v>
      </c>
      <c r="C68" s="396"/>
      <c r="D68" s="425"/>
      <c r="E68" s="396"/>
    </row>
    <row r="69" spans="2:5" s="395" customFormat="1" ht="12.75">
      <c r="B69" s="427" t="s">
        <v>269</v>
      </c>
      <c r="C69" s="422">
        <v>610</v>
      </c>
      <c r="D69" s="649"/>
      <c r="E69" s="380">
        <f>D69*C69</f>
        <v>0</v>
      </c>
    </row>
    <row r="70" spans="2:5" s="395" customFormat="1" ht="12.75">
      <c r="B70" s="398"/>
      <c r="C70" s="424"/>
      <c r="D70" s="425"/>
      <c r="E70" s="388"/>
    </row>
    <row r="71" spans="1:5" s="395" customFormat="1" ht="25.5">
      <c r="A71" s="395" t="s">
        <v>284</v>
      </c>
      <c r="B71" s="399" t="s">
        <v>285</v>
      </c>
      <c r="C71" s="424"/>
      <c r="D71" s="425"/>
      <c r="E71" s="388"/>
    </row>
    <row r="72" spans="2:5" s="395" customFormat="1" ht="12.75">
      <c r="B72" s="429"/>
      <c r="C72" s="424"/>
      <c r="D72" s="425"/>
      <c r="E72" s="388"/>
    </row>
    <row r="73" spans="2:5" s="395" customFormat="1" ht="12.75">
      <c r="B73" s="427" t="s">
        <v>269</v>
      </c>
      <c r="C73" s="422">
        <v>250</v>
      </c>
      <c r="D73" s="649"/>
      <c r="E73" s="380">
        <f>D73*C73</f>
        <v>0</v>
      </c>
    </row>
    <row r="74" spans="2:5" s="395" customFormat="1" ht="12.75">
      <c r="B74" s="429"/>
      <c r="C74" s="424"/>
      <c r="D74" s="425"/>
      <c r="E74" s="388"/>
    </row>
    <row r="75" spans="1:5" s="395" customFormat="1" ht="38.25">
      <c r="A75" s="395" t="s">
        <v>280</v>
      </c>
      <c r="B75" s="399" t="s">
        <v>286</v>
      </c>
      <c r="C75" s="424"/>
      <c r="D75" s="425"/>
      <c r="E75" s="388"/>
    </row>
    <row r="76" spans="2:5" s="395" customFormat="1" ht="12.75">
      <c r="B76" s="427" t="s">
        <v>269</v>
      </c>
      <c r="C76" s="422">
        <v>5</v>
      </c>
      <c r="D76" s="649"/>
      <c r="E76" s="380">
        <f>D76*C76</f>
        <v>0</v>
      </c>
    </row>
    <row r="77" spans="2:5" s="395" customFormat="1" ht="12.75">
      <c r="B77" s="429"/>
      <c r="C77" s="424"/>
      <c r="D77" s="425"/>
      <c r="E77" s="388"/>
    </row>
    <row r="78" spans="1:5" s="395" customFormat="1" ht="25.5">
      <c r="A78" s="395" t="s">
        <v>287</v>
      </c>
      <c r="B78" s="399" t="s">
        <v>288</v>
      </c>
      <c r="C78" s="424"/>
      <c r="D78" s="425"/>
      <c r="E78" s="388"/>
    </row>
    <row r="79" spans="1:5" s="362" customFormat="1" ht="15.75">
      <c r="A79" s="395"/>
      <c r="B79" s="427" t="s">
        <v>59</v>
      </c>
      <c r="C79" s="422">
        <v>1</v>
      </c>
      <c r="D79" s="649"/>
      <c r="E79" s="380">
        <f>D79*C79</f>
        <v>0</v>
      </c>
    </row>
    <row r="80" spans="1:5" s="362" customFormat="1" ht="15.75">
      <c r="A80" s="395"/>
      <c r="B80" s="429"/>
      <c r="C80" s="424"/>
      <c r="D80" s="425"/>
      <c r="E80" s="388"/>
    </row>
    <row r="81" spans="1:5" s="362" customFormat="1" ht="38.25">
      <c r="A81" s="395" t="s">
        <v>289</v>
      </c>
      <c r="B81" s="399" t="s">
        <v>290</v>
      </c>
      <c r="C81" s="424"/>
      <c r="D81" s="425"/>
      <c r="E81" s="388"/>
    </row>
    <row r="82" spans="1:5" s="362" customFormat="1" ht="15.75">
      <c r="A82" s="395"/>
      <c r="B82" s="427" t="s">
        <v>59</v>
      </c>
      <c r="C82" s="422">
        <v>1</v>
      </c>
      <c r="D82" s="649"/>
      <c r="E82" s="380">
        <f>D82*C82</f>
        <v>0</v>
      </c>
    </row>
    <row r="83" spans="1:5" s="362" customFormat="1" ht="15.75">
      <c r="A83" s="395"/>
      <c r="B83" s="429"/>
      <c r="C83" s="424"/>
      <c r="D83" s="425"/>
      <c r="E83" s="388"/>
    </row>
    <row r="84" spans="1:5" s="362" customFormat="1" ht="102">
      <c r="A84" s="395" t="s">
        <v>291</v>
      </c>
      <c r="B84" s="390" t="s">
        <v>617</v>
      </c>
      <c r="C84" s="424"/>
      <c r="D84" s="425"/>
      <c r="E84" s="388"/>
    </row>
    <row r="85" spans="1:5" s="362" customFormat="1" ht="15.75">
      <c r="A85" s="395"/>
      <c r="B85" s="427" t="s">
        <v>59</v>
      </c>
      <c r="C85" s="422">
        <v>1</v>
      </c>
      <c r="D85" s="649"/>
      <c r="E85" s="380">
        <f>D85*C85</f>
        <v>0</v>
      </c>
    </row>
    <row r="86" spans="1:5" s="362" customFormat="1" ht="15.75">
      <c r="A86" s="395"/>
      <c r="B86" s="429"/>
      <c r="C86" s="424"/>
      <c r="D86" s="425"/>
      <c r="E86" s="388"/>
    </row>
    <row r="87" spans="2:5" s="362" customFormat="1" ht="16.5" thickBot="1">
      <c r="B87" s="358" t="s">
        <v>292</v>
      </c>
      <c r="C87" s="334"/>
      <c r="D87" s="426"/>
      <c r="E87" s="356">
        <f>SUM(E25:E86)</f>
        <v>0</v>
      </c>
    </row>
    <row r="88" spans="2:5" s="362" customFormat="1" ht="16.5" thickTop="1">
      <c r="B88" s="415"/>
      <c r="C88" s="412"/>
      <c r="D88" s="416"/>
      <c r="E88" s="357"/>
    </row>
    <row r="89" spans="2:5" s="362" customFormat="1" ht="15.75">
      <c r="B89" s="415"/>
      <c r="C89" s="412"/>
      <c r="D89" s="416"/>
      <c r="E89" s="357"/>
    </row>
    <row r="90" spans="1:5" s="362" customFormat="1" ht="15.75">
      <c r="A90" s="433" t="s">
        <v>261</v>
      </c>
      <c r="B90" s="434" t="s">
        <v>258</v>
      </c>
      <c r="C90" s="417" t="s">
        <v>176</v>
      </c>
      <c r="D90" s="381" t="s">
        <v>177</v>
      </c>
      <c r="E90" s="381" t="s">
        <v>456</v>
      </c>
    </row>
    <row r="91" spans="2:5" s="395" customFormat="1" ht="12.75">
      <c r="B91" s="423"/>
      <c r="C91" s="424"/>
      <c r="D91" s="425"/>
      <c r="E91" s="388"/>
    </row>
    <row r="92" spans="1:5" s="395" customFormat="1" ht="51">
      <c r="A92" s="395" t="s">
        <v>259</v>
      </c>
      <c r="B92" s="389" t="s">
        <v>293</v>
      </c>
      <c r="C92" s="424"/>
      <c r="D92" s="425"/>
      <c r="E92" s="388"/>
    </row>
    <row r="93" spans="2:5" s="395" customFormat="1" ht="12.75">
      <c r="B93" s="435" t="s">
        <v>294</v>
      </c>
      <c r="C93" s="424"/>
      <c r="D93" s="425"/>
      <c r="E93" s="388"/>
    </row>
    <row r="94" spans="2:5" s="395" customFormat="1" ht="12.75">
      <c r="B94" s="436" t="s">
        <v>71</v>
      </c>
      <c r="C94" s="422">
        <v>559</v>
      </c>
      <c r="D94" s="649"/>
      <c r="E94" s="380">
        <f>D94*C94</f>
        <v>0</v>
      </c>
    </row>
    <row r="95" spans="2:5" s="395" customFormat="1" ht="12.75">
      <c r="B95" s="423"/>
      <c r="C95" s="424"/>
      <c r="D95" s="425"/>
      <c r="E95" s="388"/>
    </row>
    <row r="96" spans="1:5" s="395" customFormat="1" ht="76.5">
      <c r="A96" s="395" t="s">
        <v>261</v>
      </c>
      <c r="B96" s="389" t="s">
        <v>295</v>
      </c>
      <c r="C96" s="437"/>
      <c r="D96" s="437"/>
      <c r="E96" s="437"/>
    </row>
    <row r="97" spans="2:5" s="395" customFormat="1" ht="12.75">
      <c r="B97" s="435" t="s">
        <v>294</v>
      </c>
      <c r="C97" s="424"/>
      <c r="D97" s="425"/>
      <c r="E97" s="388"/>
    </row>
    <row r="98" spans="2:5" s="395" customFormat="1" ht="12.75">
      <c r="B98" s="436" t="s">
        <v>71</v>
      </c>
      <c r="C98" s="422">
        <v>559</v>
      </c>
      <c r="D98" s="649"/>
      <c r="E98" s="380">
        <f>D98*C98</f>
        <v>0</v>
      </c>
    </row>
    <row r="99" spans="2:5" s="395" customFormat="1" ht="12.75">
      <c r="B99" s="423"/>
      <c r="C99" s="424"/>
      <c r="D99" s="425"/>
      <c r="E99" s="388"/>
    </row>
    <row r="100" spans="1:5" s="395" customFormat="1" ht="25.5">
      <c r="A100" s="395" t="s">
        <v>263</v>
      </c>
      <c r="B100" s="389" t="s">
        <v>296</v>
      </c>
      <c r="C100" s="424"/>
      <c r="D100" s="425"/>
      <c r="E100" s="388"/>
    </row>
    <row r="101" spans="2:5" s="395" customFormat="1" ht="12.75">
      <c r="B101" s="389" t="s">
        <v>297</v>
      </c>
      <c r="C101" s="424"/>
      <c r="D101" s="425"/>
      <c r="E101" s="388"/>
    </row>
    <row r="102" spans="2:5" s="395" customFormat="1" ht="12.75">
      <c r="B102" s="393" t="s">
        <v>59</v>
      </c>
      <c r="C102" s="422">
        <v>3</v>
      </c>
      <c r="D102" s="649"/>
      <c r="E102" s="380">
        <f>D102*C102</f>
        <v>0</v>
      </c>
    </row>
    <row r="103" spans="2:5" s="395" customFormat="1" ht="12.75">
      <c r="B103" s="423"/>
      <c r="C103" s="424"/>
      <c r="D103" s="425"/>
      <c r="E103" s="388"/>
    </row>
    <row r="104" spans="2:5" s="395" customFormat="1" ht="12.75">
      <c r="B104" s="389" t="s">
        <v>605</v>
      </c>
      <c r="C104" s="424"/>
      <c r="D104" s="425"/>
      <c r="E104" s="388"/>
    </row>
    <row r="105" spans="2:5" s="395" customFormat="1" ht="12.75">
      <c r="B105" s="393" t="s">
        <v>59</v>
      </c>
      <c r="C105" s="422">
        <v>4</v>
      </c>
      <c r="D105" s="649"/>
      <c r="E105" s="380">
        <f>D105*C105</f>
        <v>0</v>
      </c>
    </row>
    <row r="106" spans="2:5" s="395" customFormat="1" ht="12.75">
      <c r="B106" s="423"/>
      <c r="C106" s="424"/>
      <c r="D106" s="425"/>
      <c r="E106" s="388"/>
    </row>
    <row r="107" spans="2:5" s="395" customFormat="1" ht="12.75">
      <c r="B107" s="389" t="s">
        <v>606</v>
      </c>
      <c r="C107" s="424"/>
      <c r="D107" s="425"/>
      <c r="E107" s="388"/>
    </row>
    <row r="108" spans="2:5" s="395" customFormat="1" ht="12.75">
      <c r="B108" s="393" t="s">
        <v>59</v>
      </c>
      <c r="C108" s="422">
        <v>3</v>
      </c>
      <c r="D108" s="649"/>
      <c r="E108" s="380">
        <f>D108*C108</f>
        <v>0</v>
      </c>
    </row>
    <row r="109" spans="2:5" s="395" customFormat="1" ht="12.75">
      <c r="B109" s="423"/>
      <c r="C109" s="424"/>
      <c r="D109" s="425"/>
      <c r="E109" s="388"/>
    </row>
    <row r="110" spans="2:5" s="395" customFormat="1" ht="12.75">
      <c r="B110" s="389" t="s">
        <v>607</v>
      </c>
      <c r="C110" s="424"/>
      <c r="D110" s="425"/>
      <c r="E110" s="388"/>
    </row>
    <row r="111" spans="2:5" s="395" customFormat="1" ht="12.75">
      <c r="B111" s="393" t="s">
        <v>59</v>
      </c>
      <c r="C111" s="422">
        <v>4</v>
      </c>
      <c r="D111" s="649"/>
      <c r="E111" s="380">
        <f>D111*C111</f>
        <v>0</v>
      </c>
    </row>
    <row r="112" spans="2:5" s="395" customFormat="1" ht="12.75">
      <c r="B112" s="423"/>
      <c r="C112" s="424"/>
      <c r="D112" s="425"/>
      <c r="E112" s="388"/>
    </row>
    <row r="113" spans="2:5" s="395" customFormat="1" ht="12.75">
      <c r="B113" s="389" t="s">
        <v>608</v>
      </c>
      <c r="C113" s="424"/>
      <c r="D113" s="425"/>
      <c r="E113" s="388"/>
    </row>
    <row r="114" spans="2:5" s="395" customFormat="1" ht="12.75">
      <c r="B114" s="393" t="s">
        <v>59</v>
      </c>
      <c r="C114" s="422">
        <v>3</v>
      </c>
      <c r="D114" s="649"/>
      <c r="E114" s="380">
        <f>D114*C114</f>
        <v>0</v>
      </c>
    </row>
    <row r="115" spans="2:5" s="395" customFormat="1" ht="12.75">
      <c r="B115" s="423"/>
      <c r="C115" s="424"/>
      <c r="D115" s="425"/>
      <c r="E115" s="388"/>
    </row>
    <row r="116" spans="2:5" s="395" customFormat="1" ht="12.75">
      <c r="B116" s="389" t="s">
        <v>609</v>
      </c>
      <c r="C116" s="424"/>
      <c r="D116" s="425"/>
      <c r="E116" s="388"/>
    </row>
    <row r="117" spans="2:5" s="395" customFormat="1" ht="12.75">
      <c r="B117" s="393" t="s">
        <v>59</v>
      </c>
      <c r="C117" s="422">
        <v>1</v>
      </c>
      <c r="D117" s="649"/>
      <c r="E117" s="380">
        <f>D117*C117</f>
        <v>0</v>
      </c>
    </row>
    <row r="118" spans="2:5" s="395" customFormat="1" ht="12.75">
      <c r="B118" s="423"/>
      <c r="C118" s="424"/>
      <c r="D118" s="425"/>
      <c r="E118" s="388"/>
    </row>
    <row r="119" spans="2:5" s="395" customFormat="1" ht="12.75">
      <c r="B119" s="389" t="s">
        <v>298</v>
      </c>
      <c r="C119" s="424"/>
      <c r="D119" s="425"/>
      <c r="E119" s="388"/>
    </row>
    <row r="120" spans="2:5" s="395" customFormat="1" ht="12.75">
      <c r="B120" s="393" t="s">
        <v>59</v>
      </c>
      <c r="C120" s="422">
        <v>1</v>
      </c>
      <c r="D120" s="649"/>
      <c r="E120" s="380">
        <f>D120*C120</f>
        <v>0</v>
      </c>
    </row>
    <row r="121" spans="2:5" s="395" customFormat="1" ht="12.75">
      <c r="B121" s="423"/>
      <c r="C121" s="424"/>
      <c r="D121" s="425"/>
      <c r="E121" s="388"/>
    </row>
    <row r="122" spans="2:5" s="395" customFormat="1" ht="25.5">
      <c r="B122" s="389" t="s">
        <v>299</v>
      </c>
      <c r="C122" s="424"/>
      <c r="D122" s="425"/>
      <c r="E122" s="388"/>
    </row>
    <row r="123" spans="2:5" s="395" customFormat="1" ht="12.75">
      <c r="B123" s="393" t="s">
        <v>59</v>
      </c>
      <c r="C123" s="422">
        <v>2</v>
      </c>
      <c r="D123" s="649"/>
      <c r="E123" s="380">
        <f>D123*C123</f>
        <v>0</v>
      </c>
    </row>
    <row r="124" spans="2:5" s="395" customFormat="1" ht="12.75">
      <c r="B124" s="423"/>
      <c r="C124" s="424"/>
      <c r="D124" s="425"/>
      <c r="E124" s="388"/>
    </row>
    <row r="125" spans="2:5" s="395" customFormat="1" ht="12.75">
      <c r="B125" s="389" t="s">
        <v>300</v>
      </c>
      <c r="C125" s="424"/>
      <c r="D125" s="425"/>
      <c r="E125" s="388"/>
    </row>
    <row r="126" spans="2:5" s="395" customFormat="1" ht="12.75">
      <c r="B126" s="393" t="s">
        <v>59</v>
      </c>
      <c r="C126" s="422">
        <v>2</v>
      </c>
      <c r="D126" s="649"/>
      <c r="E126" s="380">
        <f>D126*C126</f>
        <v>0</v>
      </c>
    </row>
    <row r="127" spans="2:5" s="395" customFormat="1" ht="12.75">
      <c r="B127" s="423"/>
      <c r="C127" s="424"/>
      <c r="D127" s="425"/>
      <c r="E127" s="388"/>
    </row>
    <row r="128" spans="2:5" s="395" customFormat="1" ht="12.75">
      <c r="B128" s="389" t="s">
        <v>301</v>
      </c>
      <c r="C128" s="424"/>
      <c r="D128" s="425"/>
      <c r="E128" s="388"/>
    </row>
    <row r="129" spans="1:5" s="418" customFormat="1" ht="12.75">
      <c r="A129" s="395"/>
      <c r="B129" s="393" t="s">
        <v>59</v>
      </c>
      <c r="C129" s="422">
        <v>1</v>
      </c>
      <c r="D129" s="649"/>
      <c r="E129" s="380">
        <f>D129*C129</f>
        <v>0</v>
      </c>
    </row>
    <row r="130" spans="1:5" s="418" customFormat="1" ht="12.75">
      <c r="A130" s="395"/>
      <c r="B130" s="423"/>
      <c r="C130" s="424"/>
      <c r="D130" s="425"/>
      <c r="E130" s="388"/>
    </row>
    <row r="131" spans="2:5" s="395" customFormat="1" ht="12.75">
      <c r="B131" s="389" t="s">
        <v>302</v>
      </c>
      <c r="C131" s="424"/>
      <c r="D131" s="425"/>
      <c r="E131" s="388"/>
    </row>
    <row r="132" spans="1:5" s="418" customFormat="1" ht="12.75">
      <c r="A132" s="395"/>
      <c r="B132" s="393" t="s">
        <v>59</v>
      </c>
      <c r="C132" s="422">
        <v>4</v>
      </c>
      <c r="D132" s="649"/>
      <c r="E132" s="380">
        <f>D132*C132</f>
        <v>0</v>
      </c>
    </row>
    <row r="133" spans="1:5" s="418" customFormat="1" ht="12.75">
      <c r="A133" s="395"/>
      <c r="B133" s="423"/>
      <c r="C133" s="424"/>
      <c r="D133" s="425"/>
      <c r="E133" s="388"/>
    </row>
    <row r="134" spans="2:5" s="395" customFormat="1" ht="12.75">
      <c r="B134" s="389" t="s">
        <v>303</v>
      </c>
      <c r="C134" s="424"/>
      <c r="D134" s="425"/>
      <c r="E134" s="388"/>
    </row>
    <row r="135" spans="1:5" s="418" customFormat="1" ht="12.75">
      <c r="A135" s="395"/>
      <c r="B135" s="393" t="s">
        <v>59</v>
      </c>
      <c r="C135" s="422">
        <v>2</v>
      </c>
      <c r="D135" s="649"/>
      <c r="E135" s="380">
        <f>D135*C135</f>
        <v>0</v>
      </c>
    </row>
    <row r="136" spans="2:5" s="418" customFormat="1" ht="12.75">
      <c r="B136" s="419"/>
      <c r="C136" s="420"/>
      <c r="D136" s="421"/>
      <c r="E136" s="383"/>
    </row>
    <row r="137" spans="1:5" s="395" customFormat="1" ht="12.75">
      <c r="A137" s="418"/>
      <c r="B137" s="389" t="s">
        <v>304</v>
      </c>
      <c r="C137" s="420"/>
      <c r="D137" s="421"/>
      <c r="E137" s="383"/>
    </row>
    <row r="138" spans="1:5" s="438" customFormat="1" ht="12.75">
      <c r="A138" s="395"/>
      <c r="B138" s="393" t="s">
        <v>59</v>
      </c>
      <c r="C138" s="422">
        <v>2</v>
      </c>
      <c r="D138" s="649"/>
      <c r="E138" s="380">
        <f>D138*C138</f>
        <v>0</v>
      </c>
    </row>
    <row r="139" spans="2:5" s="418" customFormat="1" ht="12.75">
      <c r="B139" s="419"/>
      <c r="C139" s="420"/>
      <c r="D139" s="421"/>
      <c r="E139" s="383"/>
    </row>
    <row r="140" spans="1:5" s="395" customFormat="1" ht="12.75">
      <c r="A140" s="418"/>
      <c r="B140" s="389" t="s">
        <v>305</v>
      </c>
      <c r="C140" s="420"/>
      <c r="D140" s="421"/>
      <c r="E140" s="383"/>
    </row>
    <row r="141" spans="1:5" s="418" customFormat="1" ht="12.75">
      <c r="A141" s="395"/>
      <c r="B141" s="393" t="s">
        <v>59</v>
      </c>
      <c r="C141" s="422">
        <v>2</v>
      </c>
      <c r="D141" s="649"/>
      <c r="E141" s="380">
        <f>D141*C141</f>
        <v>0</v>
      </c>
    </row>
    <row r="142" spans="2:5" s="418" customFormat="1" ht="12.75">
      <c r="B142" s="419"/>
      <c r="C142" s="420"/>
      <c r="D142" s="421"/>
      <c r="E142" s="383"/>
    </row>
    <row r="143" spans="1:5" s="395" customFormat="1" ht="25.5">
      <c r="A143" s="418" t="s">
        <v>264</v>
      </c>
      <c r="B143" s="439" t="s">
        <v>306</v>
      </c>
      <c r="C143" s="420"/>
      <c r="D143" s="421"/>
      <c r="E143" s="383"/>
    </row>
    <row r="144" spans="2:5" s="395" customFormat="1" ht="12.75">
      <c r="B144" s="393" t="s">
        <v>59</v>
      </c>
      <c r="C144" s="422">
        <v>1</v>
      </c>
      <c r="D144" s="649"/>
      <c r="E144" s="380">
        <f>D144*C144</f>
        <v>0</v>
      </c>
    </row>
    <row r="145" spans="1:5" s="418" customFormat="1" ht="12.75">
      <c r="A145" s="438"/>
      <c r="B145" s="419"/>
      <c r="C145" s="440"/>
      <c r="D145" s="421"/>
      <c r="E145" s="440"/>
    </row>
    <row r="146" spans="1:5" s="418" customFormat="1" ht="25.5">
      <c r="A146" s="418" t="s">
        <v>266</v>
      </c>
      <c r="B146" s="439" t="s">
        <v>307</v>
      </c>
      <c r="C146" s="420"/>
      <c r="D146" s="421"/>
      <c r="E146" s="383"/>
    </row>
    <row r="147" spans="2:5" s="395" customFormat="1" ht="12.75">
      <c r="B147" s="393" t="s">
        <v>59</v>
      </c>
      <c r="C147" s="422">
        <v>1</v>
      </c>
      <c r="D147" s="649"/>
      <c r="E147" s="380">
        <f>D147*C147</f>
        <v>0</v>
      </c>
    </row>
    <row r="148" spans="2:5" s="418" customFormat="1" ht="12.75">
      <c r="B148" s="419"/>
      <c r="C148" s="420"/>
      <c r="D148" s="421"/>
      <c r="E148" s="383"/>
    </row>
    <row r="149" spans="1:5" s="418" customFormat="1" ht="12.75">
      <c r="A149" s="418" t="s">
        <v>267</v>
      </c>
      <c r="B149" s="439" t="s">
        <v>308</v>
      </c>
      <c r="C149" s="441"/>
      <c r="D149" s="442"/>
      <c r="E149" s="441"/>
    </row>
    <row r="150" spans="2:5" s="395" customFormat="1" ht="12.75">
      <c r="B150" s="393" t="s">
        <v>59</v>
      </c>
      <c r="C150" s="422">
        <v>1</v>
      </c>
      <c r="D150" s="649"/>
      <c r="E150" s="380">
        <f>D150*C150</f>
        <v>0</v>
      </c>
    </row>
    <row r="151" spans="1:5" s="418" customFormat="1" ht="12.75">
      <c r="A151" s="395"/>
      <c r="B151" s="390"/>
      <c r="C151" s="424"/>
      <c r="D151" s="425"/>
      <c r="E151" s="388"/>
    </row>
    <row r="152" spans="1:5" s="418" customFormat="1" ht="25.5">
      <c r="A152" s="418" t="s">
        <v>270</v>
      </c>
      <c r="B152" s="390" t="s">
        <v>309</v>
      </c>
      <c r="C152" s="420"/>
      <c r="D152" s="421"/>
      <c r="E152" s="383"/>
    </row>
    <row r="153" spans="2:5" s="395" customFormat="1" ht="12.75">
      <c r="B153" s="393" t="s">
        <v>59</v>
      </c>
      <c r="C153" s="422">
        <v>2</v>
      </c>
      <c r="D153" s="649"/>
      <c r="E153" s="380">
        <f>D153*C153</f>
        <v>0</v>
      </c>
    </row>
    <row r="154" spans="2:5" s="418" customFormat="1" ht="12.75">
      <c r="B154" s="419"/>
      <c r="C154" s="420"/>
      <c r="D154" s="421"/>
      <c r="E154" s="383"/>
    </row>
    <row r="155" spans="1:5" s="395" customFormat="1" ht="25.5">
      <c r="A155" s="418" t="s">
        <v>272</v>
      </c>
      <c r="B155" s="390" t="s">
        <v>310</v>
      </c>
      <c r="C155" s="420"/>
      <c r="D155" s="421"/>
      <c r="E155" s="383"/>
    </row>
    <row r="156" spans="2:5" s="395" customFormat="1" ht="12.75">
      <c r="B156" s="393" t="s">
        <v>59</v>
      </c>
      <c r="C156" s="422">
        <v>2</v>
      </c>
      <c r="D156" s="649"/>
      <c r="E156" s="380">
        <f>D156*C156</f>
        <v>0</v>
      </c>
    </row>
    <row r="157" spans="2:5" s="418" customFormat="1" ht="12.75">
      <c r="B157" s="419"/>
      <c r="C157" s="420"/>
      <c r="D157" s="421"/>
      <c r="E157" s="383"/>
    </row>
    <row r="158" spans="1:5" s="418" customFormat="1" ht="51">
      <c r="A158" s="418" t="s">
        <v>273</v>
      </c>
      <c r="B158" s="443" t="s">
        <v>311</v>
      </c>
      <c r="C158" s="420"/>
      <c r="D158" s="421"/>
      <c r="E158" s="383"/>
    </row>
    <row r="159" spans="2:5" s="418" customFormat="1" ht="12.75">
      <c r="B159" s="439" t="s">
        <v>312</v>
      </c>
      <c r="C159" s="420"/>
      <c r="D159" s="421"/>
      <c r="E159" s="383"/>
    </row>
    <row r="160" spans="2:5" s="395" customFormat="1" ht="12.75">
      <c r="B160" s="393" t="s">
        <v>59</v>
      </c>
      <c r="C160" s="422">
        <v>2</v>
      </c>
      <c r="D160" s="649"/>
      <c r="E160" s="380">
        <f>D160*C160</f>
        <v>0</v>
      </c>
    </row>
    <row r="161" spans="2:5" s="418" customFormat="1" ht="12.75">
      <c r="B161" s="419"/>
      <c r="C161" s="420"/>
      <c r="D161" s="421"/>
      <c r="E161" s="383"/>
    </row>
    <row r="162" spans="1:5" s="418" customFormat="1" ht="25.5">
      <c r="A162" s="395" t="s">
        <v>274</v>
      </c>
      <c r="B162" s="444" t="s">
        <v>618</v>
      </c>
      <c r="C162" s="424"/>
      <c r="D162" s="425"/>
      <c r="E162" s="388"/>
    </row>
    <row r="163" spans="1:5" s="418" customFormat="1" ht="12.75">
      <c r="A163" s="395"/>
      <c r="B163" s="393" t="s">
        <v>59</v>
      </c>
      <c r="C163" s="422">
        <v>1</v>
      </c>
      <c r="D163" s="649"/>
      <c r="E163" s="380">
        <f>D163*C163</f>
        <v>0</v>
      </c>
    </row>
    <row r="164" spans="1:5" s="395" customFormat="1" ht="12.75">
      <c r="A164" s="418"/>
      <c r="B164" s="419"/>
      <c r="C164" s="420"/>
      <c r="D164" s="421"/>
      <c r="E164" s="383"/>
    </row>
    <row r="165" spans="1:5" s="418" customFormat="1" ht="51">
      <c r="A165" s="418" t="s">
        <v>275</v>
      </c>
      <c r="B165" s="443" t="s">
        <v>623</v>
      </c>
      <c r="C165" s="420"/>
      <c r="D165" s="421"/>
      <c r="E165" s="383"/>
    </row>
    <row r="166" spans="2:5" s="418" customFormat="1" ht="12.75">
      <c r="B166" s="439" t="s">
        <v>312</v>
      </c>
      <c r="C166" s="420"/>
      <c r="D166" s="421"/>
      <c r="E166" s="383"/>
    </row>
    <row r="167" spans="1:5" s="418" customFormat="1" ht="12.75">
      <c r="A167" s="395"/>
      <c r="B167" s="393" t="s">
        <v>59</v>
      </c>
      <c r="C167" s="422">
        <v>1</v>
      </c>
      <c r="D167" s="649"/>
      <c r="E167" s="380">
        <f>D167*C167</f>
        <v>0</v>
      </c>
    </row>
    <row r="168" spans="1:5" s="395" customFormat="1" ht="12.75">
      <c r="A168" s="418"/>
      <c r="B168" s="419"/>
      <c r="C168" s="420"/>
      <c r="D168" s="421"/>
      <c r="E168" s="383"/>
    </row>
    <row r="169" spans="1:5" s="418" customFormat="1" ht="12.75">
      <c r="A169" s="418" t="s">
        <v>277</v>
      </c>
      <c r="B169" s="445" t="s">
        <v>313</v>
      </c>
      <c r="C169" s="420"/>
      <c r="D169" s="421"/>
      <c r="E169" s="383"/>
    </row>
    <row r="170" spans="2:5" s="418" customFormat="1" ht="12.75">
      <c r="B170" s="446" t="s">
        <v>314</v>
      </c>
      <c r="C170" s="420"/>
      <c r="D170" s="421"/>
      <c r="E170" s="383"/>
    </row>
    <row r="171" spans="2:5" s="395" customFormat="1" ht="12.75">
      <c r="B171" s="393" t="s">
        <v>59</v>
      </c>
      <c r="C171" s="422">
        <v>1</v>
      </c>
      <c r="D171" s="649"/>
      <c r="E171" s="380">
        <f>D171*C171</f>
        <v>0</v>
      </c>
    </row>
    <row r="172" spans="2:5" s="418" customFormat="1" ht="12.75">
      <c r="B172" s="419"/>
      <c r="C172" s="420"/>
      <c r="D172" s="421"/>
      <c r="E172" s="383"/>
    </row>
    <row r="173" spans="1:5" s="418" customFormat="1" ht="25.5">
      <c r="A173" s="418" t="s">
        <v>278</v>
      </c>
      <c r="B173" s="389" t="s">
        <v>315</v>
      </c>
      <c r="C173" s="420"/>
      <c r="D173" s="421"/>
      <c r="E173" s="383"/>
    </row>
    <row r="174" spans="2:5" s="418" customFormat="1" ht="12.75">
      <c r="B174" s="389" t="s">
        <v>316</v>
      </c>
      <c r="C174" s="420"/>
      <c r="D174" s="421"/>
      <c r="E174" s="383"/>
    </row>
    <row r="175" spans="2:5" s="395" customFormat="1" ht="12.75">
      <c r="B175" s="393" t="s">
        <v>59</v>
      </c>
      <c r="C175" s="422">
        <v>2</v>
      </c>
      <c r="D175" s="649"/>
      <c r="E175" s="380">
        <f>D175*C175</f>
        <v>0</v>
      </c>
    </row>
    <row r="176" spans="2:5" s="418" customFormat="1" ht="12.75">
      <c r="B176" s="419"/>
      <c r="C176" s="420"/>
      <c r="D176" s="421"/>
      <c r="E176" s="383"/>
    </row>
    <row r="177" spans="2:5" s="418" customFormat="1" ht="12.75">
      <c r="B177" s="389" t="s">
        <v>317</v>
      </c>
      <c r="C177" s="420"/>
      <c r="D177" s="421"/>
      <c r="E177" s="383"/>
    </row>
    <row r="178" spans="2:5" s="395" customFormat="1" ht="12.75">
      <c r="B178" s="393" t="s">
        <v>59</v>
      </c>
      <c r="C178" s="422">
        <v>1</v>
      </c>
      <c r="D178" s="649"/>
      <c r="E178" s="380">
        <f>D178*C178</f>
        <v>0</v>
      </c>
    </row>
    <row r="179" spans="2:5" s="418" customFormat="1" ht="12.75">
      <c r="B179" s="419"/>
      <c r="C179" s="420"/>
      <c r="D179" s="421"/>
      <c r="E179" s="383"/>
    </row>
    <row r="180" spans="1:5" s="418" customFormat="1" ht="25.5">
      <c r="A180" s="418" t="s">
        <v>279</v>
      </c>
      <c r="B180" s="389" t="s">
        <v>318</v>
      </c>
      <c r="C180" s="420"/>
      <c r="D180" s="421"/>
      <c r="E180" s="383"/>
    </row>
    <row r="181" spans="1:5" s="395" customFormat="1" ht="12.75">
      <c r="A181" s="418"/>
      <c r="B181" s="389" t="s">
        <v>610</v>
      </c>
      <c r="C181" s="420"/>
      <c r="D181" s="421"/>
      <c r="E181" s="383"/>
    </row>
    <row r="182" spans="1:5" s="418" customFormat="1" ht="12.75">
      <c r="A182" s="395"/>
      <c r="B182" s="393" t="s">
        <v>59</v>
      </c>
      <c r="C182" s="422">
        <v>1</v>
      </c>
      <c r="D182" s="649"/>
      <c r="E182" s="380">
        <f>D182*C182</f>
        <v>0</v>
      </c>
    </row>
    <row r="183" spans="2:5" s="418" customFormat="1" ht="12.75">
      <c r="B183" s="419"/>
      <c r="C183" s="420"/>
      <c r="D183" s="421"/>
      <c r="E183" s="383"/>
    </row>
    <row r="184" spans="1:5" s="418" customFormat="1" ht="38.25">
      <c r="A184" s="418" t="s">
        <v>280</v>
      </c>
      <c r="B184" s="390" t="s">
        <v>319</v>
      </c>
      <c r="C184" s="420"/>
      <c r="D184" s="421"/>
      <c r="E184" s="383"/>
    </row>
    <row r="185" spans="1:5" s="418" customFormat="1" ht="12.75">
      <c r="A185" s="395"/>
      <c r="B185" s="393" t="s">
        <v>71</v>
      </c>
      <c r="C185" s="422">
        <v>559</v>
      </c>
      <c r="D185" s="649"/>
      <c r="E185" s="380">
        <f>D185*C185</f>
        <v>0</v>
      </c>
    </row>
    <row r="186" spans="1:5" s="395" customFormat="1" ht="12.75">
      <c r="A186" s="418"/>
      <c r="B186" s="419"/>
      <c r="C186" s="420"/>
      <c r="D186" s="421"/>
      <c r="E186" s="383"/>
    </row>
    <row r="187" spans="1:5" s="395" customFormat="1" ht="38.25">
      <c r="A187" s="418" t="s">
        <v>287</v>
      </c>
      <c r="B187" s="390" t="s">
        <v>327</v>
      </c>
      <c r="C187" s="420"/>
      <c r="D187" s="421"/>
      <c r="E187" s="383"/>
    </row>
    <row r="188" spans="2:5" s="395" customFormat="1" ht="12.75">
      <c r="B188" s="393" t="s">
        <v>71</v>
      </c>
      <c r="C188" s="422">
        <v>559</v>
      </c>
      <c r="D188" s="649"/>
      <c r="E188" s="380">
        <f>D188*C188</f>
        <v>0</v>
      </c>
    </row>
    <row r="189" spans="1:5" s="395" customFormat="1" ht="12.75">
      <c r="A189" s="418"/>
      <c r="B189" s="419"/>
      <c r="C189" s="420"/>
      <c r="D189" s="421"/>
      <c r="E189" s="383"/>
    </row>
    <row r="190" spans="1:5" s="362" customFormat="1" ht="16.5" thickBot="1">
      <c r="A190" s="400"/>
      <c r="B190" s="358" t="s">
        <v>321</v>
      </c>
      <c r="C190" s="359"/>
      <c r="D190" s="360"/>
      <c r="E190" s="360">
        <f>SUM(E93:E189)</f>
        <v>0</v>
      </c>
    </row>
    <row r="191" spans="2:5" s="362" customFormat="1" ht="16.5" thickTop="1">
      <c r="B191" s="342"/>
      <c r="C191" s="412"/>
      <c r="D191" s="416"/>
      <c r="E191" s="357"/>
    </row>
    <row r="192" spans="2:5" s="362" customFormat="1" ht="15.75">
      <c r="B192" s="342"/>
      <c r="C192" s="412"/>
      <c r="D192" s="416"/>
      <c r="E192" s="357"/>
    </row>
    <row r="193" spans="2:5" s="362" customFormat="1" ht="15.75">
      <c r="B193" s="415"/>
      <c r="C193" s="412"/>
      <c r="D193" s="416"/>
      <c r="E193" s="357"/>
    </row>
    <row r="194" spans="2:5" s="362" customFormat="1" ht="15.75">
      <c r="B194" s="331"/>
      <c r="C194" s="412"/>
      <c r="D194" s="416"/>
      <c r="E194" s="357"/>
    </row>
    <row r="195" spans="2:5" s="362" customFormat="1" ht="15.75">
      <c r="B195" s="342"/>
      <c r="C195" s="412"/>
      <c r="D195" s="416"/>
      <c r="E195" s="357"/>
    </row>
    <row r="196" spans="1:5" ht="15.75">
      <c r="A196" s="362"/>
      <c r="B196" s="415"/>
      <c r="C196" s="412"/>
      <c r="D196" s="416"/>
      <c r="E196" s="357"/>
    </row>
    <row r="197" spans="1:5" ht="15.75">
      <c r="A197" s="362"/>
      <c r="B197" s="331"/>
      <c r="C197" s="412"/>
      <c r="D197" s="416"/>
      <c r="E197" s="357"/>
    </row>
    <row r="198" spans="1:5" ht="15.75">
      <c r="A198" s="362"/>
      <c r="B198" s="342"/>
      <c r="C198" s="412"/>
      <c r="D198" s="416"/>
      <c r="E198" s="357"/>
    </row>
    <row r="199" spans="1:5" ht="15.75">
      <c r="A199" s="362"/>
      <c r="B199" s="415"/>
      <c r="C199" s="412"/>
      <c r="D199" s="416"/>
      <c r="E199" s="357"/>
    </row>
    <row r="200" spans="1:5" ht="15.75">
      <c r="A200" s="362"/>
      <c r="B200" s="342"/>
      <c r="C200" s="412"/>
      <c r="D200" s="416"/>
      <c r="E200" s="357"/>
    </row>
    <row r="201" spans="1:5" ht="15.75">
      <c r="A201" s="362"/>
      <c r="B201" s="415"/>
      <c r="C201" s="412"/>
      <c r="D201" s="416"/>
      <c r="E201" s="357"/>
    </row>
    <row r="202" spans="1:5" ht="15.75">
      <c r="A202" s="362"/>
      <c r="B202" s="342"/>
      <c r="C202" s="412"/>
      <c r="D202" s="416"/>
      <c r="E202" s="357"/>
    </row>
  </sheetData>
  <sheetProtection password="CE2E" sheet="1" objects="1" scenarios="1" selectLockedCells="1"/>
  <printOptions/>
  <pageMargins left="0.984251968503937" right="0.7874015748031497" top="0.984251968503937" bottom="0.7874015748031497" header="0.3937007874015748" footer="0.3937007874015748"/>
  <pageSetup firstPageNumber="53" useFirstPageNumber="1" horizontalDpi="600" verticalDpi="600" orientation="portrait" paperSize="9" scale="90" r:id="rId1"/>
  <headerFooter alignWithMargins="0">
    <oddFooter>&amp;R&amp;P/73</oddFooter>
  </headerFooter>
  <rowBreaks count="2" manualBreakCount="2">
    <brk id="22" max="4" man="1"/>
    <brk id="168" max="4" man="1"/>
  </rowBreaks>
</worksheet>
</file>

<file path=xl/worksheets/sheet28.xml><?xml version="1.0" encoding="utf-8"?>
<worksheet xmlns="http://schemas.openxmlformats.org/spreadsheetml/2006/main" xmlns:r="http://schemas.openxmlformats.org/officeDocument/2006/relationships">
  <dimension ref="A1:H198"/>
  <sheetViews>
    <sheetView view="pageBreakPreview" zoomScaleSheetLayoutView="100" zoomScalePageLayoutView="0" workbookViewId="0" topLeftCell="A1">
      <selection activeCell="D40" sqref="D40"/>
    </sheetView>
  </sheetViews>
  <sheetFormatPr defaultColWidth="11.59765625" defaultRowHeight="15.75"/>
  <cols>
    <col min="1" max="1" width="6" style="993" customWidth="1"/>
    <col min="2" max="2" width="38.8984375" style="994" customWidth="1"/>
    <col min="3" max="3" width="6.69921875" style="995" customWidth="1"/>
    <col min="4" max="4" width="12.19921875" style="996" customWidth="1"/>
    <col min="5" max="5" width="12.19921875" style="997" customWidth="1"/>
    <col min="6" max="6" width="7.19921875" style="993" customWidth="1"/>
    <col min="7" max="16384" width="11.59765625" style="993" customWidth="1"/>
  </cols>
  <sheetData>
    <row r="1" spans="2:5" s="965" customFormat="1" ht="15.75">
      <c r="B1" s="966"/>
      <c r="C1" s="967"/>
      <c r="D1" s="968"/>
      <c r="E1" s="969"/>
    </row>
    <row r="2" spans="2:5" s="965" customFormat="1" ht="15.75">
      <c r="B2" s="970"/>
      <c r="C2" s="967"/>
      <c r="D2" s="968"/>
      <c r="E2" s="969"/>
    </row>
    <row r="3" spans="2:5" s="965" customFormat="1" ht="15.75">
      <c r="B3" s="966"/>
      <c r="C3" s="967"/>
      <c r="D3" s="968"/>
      <c r="E3" s="969"/>
    </row>
    <row r="4" spans="2:5" s="965" customFormat="1" ht="15.75">
      <c r="B4" s="966"/>
      <c r="C4" s="967"/>
      <c r="D4" s="968"/>
      <c r="E4" s="969"/>
    </row>
    <row r="5" spans="2:5" s="965" customFormat="1" ht="15.75">
      <c r="B5" s="966"/>
      <c r="C5" s="967"/>
      <c r="D5" s="968"/>
      <c r="E5" s="969"/>
    </row>
    <row r="6" spans="2:5" s="965" customFormat="1" ht="15.75">
      <c r="B6" s="971"/>
      <c r="C6" s="967"/>
      <c r="D6" s="968"/>
      <c r="E6" s="969"/>
    </row>
    <row r="7" spans="2:5" s="965" customFormat="1" ht="15.75">
      <c r="B7" s="966"/>
      <c r="C7" s="967"/>
      <c r="D7" s="968"/>
      <c r="E7" s="969"/>
    </row>
    <row r="8" spans="2:5" s="965" customFormat="1" ht="15.75">
      <c r="B8" s="966"/>
      <c r="C8" s="967"/>
      <c r="D8" s="968"/>
      <c r="E8" s="969"/>
    </row>
    <row r="9" spans="1:5" s="965" customFormat="1" ht="15.75">
      <c r="A9" s="965" t="s">
        <v>274</v>
      </c>
      <c r="B9" s="972" t="s">
        <v>619</v>
      </c>
      <c r="C9" s="967"/>
      <c r="D9" s="968"/>
      <c r="E9" s="969"/>
    </row>
    <row r="10" spans="2:5" s="965" customFormat="1" ht="15.75">
      <c r="B10" s="973"/>
      <c r="C10" s="967"/>
      <c r="D10" s="968"/>
      <c r="E10" s="969"/>
    </row>
    <row r="11" spans="1:5" s="965" customFormat="1" ht="15.75">
      <c r="A11" s="974" t="s">
        <v>259</v>
      </c>
      <c r="B11" s="975" t="s">
        <v>16</v>
      </c>
      <c r="C11" s="976"/>
      <c r="D11" s="977"/>
      <c r="E11" s="978">
        <f>E69</f>
        <v>0</v>
      </c>
    </row>
    <row r="12" spans="1:5" s="965" customFormat="1" ht="15.75">
      <c r="A12" s="979" t="s">
        <v>261</v>
      </c>
      <c r="B12" s="980" t="s">
        <v>258</v>
      </c>
      <c r="C12" s="981"/>
      <c r="D12" s="982"/>
      <c r="E12" s="983">
        <f>E156</f>
        <v>0</v>
      </c>
    </row>
    <row r="13" spans="1:5" s="965" customFormat="1" ht="15.75">
      <c r="A13" s="979"/>
      <c r="B13" s="984"/>
      <c r="C13" s="985"/>
      <c r="D13" s="986"/>
      <c r="E13" s="987"/>
    </row>
    <row r="14" spans="1:5" s="965" customFormat="1" ht="15.75">
      <c r="A14" s="979"/>
      <c r="B14" s="984"/>
      <c r="C14" s="985"/>
      <c r="D14" s="986"/>
      <c r="E14" s="987"/>
    </row>
    <row r="15" spans="1:5" s="965" customFormat="1" ht="16.5" thickBot="1">
      <c r="A15" s="988"/>
      <c r="B15" s="989" t="s">
        <v>53</v>
      </c>
      <c r="C15" s="990"/>
      <c r="D15" s="991"/>
      <c r="E15" s="992">
        <f>SUM(E11:E12)</f>
        <v>0</v>
      </c>
    </row>
    <row r="16" spans="2:5" s="965" customFormat="1" ht="16.5" thickTop="1">
      <c r="B16" s="966"/>
      <c r="C16" s="967"/>
      <c r="D16" s="968"/>
      <c r="E16" s="969"/>
    </row>
    <row r="20" spans="1:5" ht="15.75">
      <c r="A20" s="998" t="s">
        <v>259</v>
      </c>
      <c r="B20" s="999" t="s">
        <v>16</v>
      </c>
      <c r="C20" s="1000" t="s">
        <v>176</v>
      </c>
      <c r="D20" s="1001" t="s">
        <v>177</v>
      </c>
      <c r="E20" s="1001" t="s">
        <v>456</v>
      </c>
    </row>
    <row r="21" spans="2:5" s="597" customFormat="1" ht="12.75">
      <c r="B21" s="1002"/>
      <c r="C21" s="591"/>
      <c r="D21" s="592"/>
      <c r="E21" s="593"/>
    </row>
    <row r="22" spans="1:5" s="597" customFormat="1" ht="12.75">
      <c r="A22" s="597" t="s">
        <v>259</v>
      </c>
      <c r="B22" s="1003" t="s">
        <v>260</v>
      </c>
      <c r="C22" s="591"/>
      <c r="D22" s="592"/>
      <c r="E22" s="593"/>
    </row>
    <row r="23" spans="2:5" s="597" customFormat="1" ht="12.75">
      <c r="B23" s="1004" t="s">
        <v>71</v>
      </c>
      <c r="C23" s="599">
        <v>412</v>
      </c>
      <c r="D23" s="649"/>
      <c r="E23" s="600">
        <f>D23*C23</f>
        <v>0</v>
      </c>
    </row>
    <row r="24" spans="2:5" s="597" customFormat="1" ht="12.75">
      <c r="B24" s="1002"/>
      <c r="C24" s="591"/>
      <c r="D24" s="592"/>
      <c r="E24" s="593"/>
    </row>
    <row r="25" spans="1:5" s="597" customFormat="1" ht="12.75">
      <c r="A25" s="597" t="s">
        <v>264</v>
      </c>
      <c r="B25" s="1005" t="s">
        <v>265</v>
      </c>
      <c r="C25" s="1006"/>
      <c r="D25" s="1006"/>
      <c r="E25" s="1006"/>
    </row>
    <row r="26" spans="2:5" s="597" customFormat="1" ht="12.75">
      <c r="B26" s="1004" t="s">
        <v>71</v>
      </c>
      <c r="C26" s="599">
        <v>412</v>
      </c>
      <c r="D26" s="649"/>
      <c r="E26" s="600">
        <f>D26*C26</f>
        <v>0</v>
      </c>
    </row>
    <row r="27" spans="2:6" s="597" customFormat="1" ht="12.75">
      <c r="B27" s="1002"/>
      <c r="C27" s="591"/>
      <c r="D27" s="592"/>
      <c r="E27" s="593"/>
      <c r="F27" s="1007"/>
    </row>
    <row r="28" spans="1:5" s="597" customFormat="1" ht="51">
      <c r="A28" s="597" t="s">
        <v>267</v>
      </c>
      <c r="B28" s="1008" t="s">
        <v>268</v>
      </c>
      <c r="C28" s="602"/>
      <c r="D28" s="603"/>
      <c r="E28" s="604"/>
    </row>
    <row r="29" spans="1:5" s="597" customFormat="1" ht="12.75">
      <c r="A29" s="596"/>
      <c r="B29" s="1004" t="s">
        <v>269</v>
      </c>
      <c r="C29" s="599">
        <v>445</v>
      </c>
      <c r="D29" s="649"/>
      <c r="E29" s="600">
        <f>D29*C29</f>
        <v>0</v>
      </c>
    </row>
    <row r="30" spans="2:5" s="597" customFormat="1" ht="12.75">
      <c r="B30" s="1002"/>
      <c r="C30" s="591"/>
      <c r="D30" s="592"/>
      <c r="E30" s="593"/>
    </row>
    <row r="31" spans="1:5" s="597" customFormat="1" ht="51">
      <c r="A31" s="597" t="s">
        <v>270</v>
      </c>
      <c r="B31" s="1009" t="s">
        <v>624</v>
      </c>
      <c r="C31" s="591"/>
      <c r="D31" s="592"/>
      <c r="E31" s="593"/>
    </row>
    <row r="32" spans="2:5" s="597" customFormat="1" ht="12.75">
      <c r="B32" s="348" t="s">
        <v>528</v>
      </c>
      <c r="C32" s="591"/>
      <c r="D32" s="592"/>
      <c r="E32" s="593"/>
    </row>
    <row r="33" spans="2:8" s="597" customFormat="1" ht="12.75">
      <c r="B33" s="1010" t="s">
        <v>613</v>
      </c>
      <c r="C33" s="591"/>
      <c r="D33" s="592"/>
      <c r="E33" s="593"/>
      <c r="G33" s="1011"/>
      <c r="H33" s="1012"/>
    </row>
    <row r="34" spans="2:7" s="597" customFormat="1" ht="12.75">
      <c r="B34" s="598" t="s">
        <v>271</v>
      </c>
      <c r="C34" s="599">
        <v>128</v>
      </c>
      <c r="D34" s="649"/>
      <c r="E34" s="600">
        <f>D34*C34</f>
        <v>0</v>
      </c>
      <c r="G34" s="1012" t="e">
        <f>#REF!+#REF!+#REF!+#REF!+#REF!+#REF!+#REF!+#REF!+#REF!+#REF!+#REF!</f>
        <v>#REF!</v>
      </c>
    </row>
    <row r="35" spans="2:7" s="597" customFormat="1" ht="12.75">
      <c r="B35" s="1010" t="s">
        <v>614</v>
      </c>
      <c r="C35" s="591"/>
      <c r="D35" s="592"/>
      <c r="E35" s="593"/>
      <c r="G35" s="597">
        <f>256/2</f>
        <v>128</v>
      </c>
    </row>
    <row r="36" spans="2:5" s="597" customFormat="1" ht="12.75">
      <c r="B36" s="598" t="s">
        <v>271</v>
      </c>
      <c r="C36" s="599">
        <v>128</v>
      </c>
      <c r="D36" s="649"/>
      <c r="E36" s="600">
        <f>D36*C36</f>
        <v>0</v>
      </c>
    </row>
    <row r="37" spans="2:5" s="597" customFormat="1" ht="12.75">
      <c r="B37" s="1010"/>
      <c r="C37" s="591"/>
      <c r="D37" s="592"/>
      <c r="E37" s="593"/>
    </row>
    <row r="38" spans="1:5" s="596" customFormat="1" ht="38.25">
      <c r="A38" s="596" t="s">
        <v>275</v>
      </c>
      <c r="B38" s="1008" t="s">
        <v>615</v>
      </c>
      <c r="C38" s="602"/>
      <c r="D38" s="603"/>
      <c r="E38" s="604"/>
    </row>
    <row r="39" spans="2:6" s="596" customFormat="1" ht="12.75">
      <c r="B39" s="1008" t="s">
        <v>276</v>
      </c>
      <c r="C39" s="591"/>
      <c r="D39" s="592"/>
      <c r="E39" s="593"/>
      <c r="F39" s="1013"/>
    </row>
    <row r="40" spans="2:5" s="596" customFormat="1" ht="12.75">
      <c r="B40" s="1004" t="s">
        <v>271</v>
      </c>
      <c r="C40" s="599">
        <v>136</v>
      </c>
      <c r="D40" s="649"/>
      <c r="E40" s="600">
        <f>D40*C40</f>
        <v>0</v>
      </c>
    </row>
    <row r="41" spans="2:5" s="596" customFormat="1" ht="12.75">
      <c r="B41" s="1014"/>
      <c r="C41" s="602"/>
      <c r="D41" s="603"/>
      <c r="E41" s="604"/>
    </row>
    <row r="42" spans="1:5" s="596" customFormat="1" ht="102">
      <c r="A42" s="596" t="s">
        <v>277</v>
      </c>
      <c r="B42" s="1015" t="s">
        <v>616</v>
      </c>
      <c r="C42" s="602"/>
      <c r="D42" s="603"/>
      <c r="E42" s="604"/>
    </row>
    <row r="43" spans="2:7" s="596" customFormat="1" ht="12.75">
      <c r="B43" s="1004" t="s">
        <v>271</v>
      </c>
      <c r="C43" s="599">
        <v>120</v>
      </c>
      <c r="D43" s="649"/>
      <c r="E43" s="600">
        <f>D43*C43</f>
        <v>0</v>
      </c>
      <c r="G43" s="1016">
        <f>C34+C36-C40</f>
        <v>120</v>
      </c>
    </row>
    <row r="44" spans="2:5" s="596" customFormat="1" ht="12.75">
      <c r="B44" s="1017"/>
      <c r="C44" s="602"/>
      <c r="D44" s="603"/>
      <c r="E44" s="604"/>
    </row>
    <row r="45" spans="1:5" s="596" customFormat="1" ht="216.75">
      <c r="A45" s="596" t="s">
        <v>278</v>
      </c>
      <c r="B45" s="867" t="s">
        <v>95</v>
      </c>
      <c r="C45" s="602"/>
      <c r="D45" s="603"/>
      <c r="E45" s="604"/>
    </row>
    <row r="46" spans="2:5" s="596" customFormat="1" ht="12.75">
      <c r="B46" s="1019" t="s">
        <v>25</v>
      </c>
      <c r="C46" s="599">
        <v>325</v>
      </c>
      <c r="D46" s="649"/>
      <c r="E46" s="600">
        <f>D46*C46</f>
        <v>0</v>
      </c>
    </row>
    <row r="47" spans="2:5" s="596" customFormat="1" ht="12.75">
      <c r="B47" s="1020"/>
      <c r="C47" s="602"/>
      <c r="D47" s="603"/>
      <c r="E47" s="604"/>
    </row>
    <row r="48" spans="1:5" s="596" customFormat="1" ht="38.25">
      <c r="A48" s="1021" t="s">
        <v>279</v>
      </c>
      <c r="B48" s="1018" t="s">
        <v>628</v>
      </c>
      <c r="C48" s="602"/>
      <c r="D48" s="603"/>
      <c r="E48" s="604"/>
    </row>
    <row r="49" spans="2:5" s="596" customFormat="1" ht="12.75">
      <c r="B49" s="1019" t="s">
        <v>71</v>
      </c>
      <c r="C49" s="599">
        <v>210</v>
      </c>
      <c r="D49" s="649"/>
      <c r="E49" s="600">
        <f>D49*C49</f>
        <v>0</v>
      </c>
    </row>
    <row r="50" spans="2:5" s="596" customFormat="1" ht="12.75">
      <c r="B50" s="1022"/>
      <c r="C50" s="602"/>
      <c r="D50" s="603"/>
      <c r="E50" s="604"/>
    </row>
    <row r="51" spans="1:5" s="596" customFormat="1" ht="63.75">
      <c r="A51" s="596" t="s">
        <v>280</v>
      </c>
      <c r="B51" s="1008" t="s">
        <v>281</v>
      </c>
      <c r="C51" s="602"/>
      <c r="D51" s="603"/>
      <c r="E51" s="604"/>
    </row>
    <row r="52" spans="2:5" s="596" customFormat="1" ht="12.75">
      <c r="B52" s="1002" t="s">
        <v>282</v>
      </c>
      <c r="C52" s="602"/>
      <c r="D52" s="603"/>
      <c r="E52" s="604"/>
    </row>
    <row r="53" spans="2:5" s="596" customFormat="1" ht="12.75">
      <c r="B53" s="1004" t="s">
        <v>269</v>
      </c>
      <c r="C53" s="599">
        <v>200</v>
      </c>
      <c r="D53" s="649"/>
      <c r="E53" s="600">
        <f>D53*C53</f>
        <v>0</v>
      </c>
    </row>
    <row r="54" spans="2:5" s="596" customFormat="1" ht="12.75">
      <c r="B54" s="1002" t="s">
        <v>283</v>
      </c>
      <c r="C54" s="1023"/>
      <c r="D54" s="603"/>
      <c r="E54" s="1023"/>
    </row>
    <row r="55" spans="2:5" s="596" customFormat="1" ht="12.75">
      <c r="B55" s="1004" t="s">
        <v>269</v>
      </c>
      <c r="C55" s="599">
        <v>500</v>
      </c>
      <c r="D55" s="649"/>
      <c r="E55" s="600">
        <f>D55*C55</f>
        <v>0</v>
      </c>
    </row>
    <row r="56" spans="2:6" s="596" customFormat="1" ht="12.75">
      <c r="B56" s="1024"/>
      <c r="C56" s="602"/>
      <c r="D56" s="603"/>
      <c r="E56" s="604"/>
      <c r="F56" s="1025"/>
    </row>
    <row r="57" spans="1:5" s="596" customFormat="1" ht="25.5">
      <c r="A57" s="596" t="s">
        <v>284</v>
      </c>
      <c r="B57" s="1026" t="s">
        <v>285</v>
      </c>
      <c r="C57" s="602"/>
      <c r="D57" s="603"/>
      <c r="E57" s="604"/>
    </row>
    <row r="58" spans="2:5" s="596" customFormat="1" ht="12.75">
      <c r="B58" s="1004" t="s">
        <v>269</v>
      </c>
      <c r="C58" s="599">
        <v>300</v>
      </c>
      <c r="D58" s="649"/>
      <c r="E58" s="600">
        <f>D58*C58</f>
        <v>0</v>
      </c>
    </row>
    <row r="59" spans="2:5" s="596" customFormat="1" ht="12.75">
      <c r="B59" s="1020"/>
      <c r="C59" s="602"/>
      <c r="D59" s="603"/>
      <c r="E59" s="604"/>
    </row>
    <row r="60" spans="1:5" s="596" customFormat="1" ht="38.25">
      <c r="A60" s="596" t="s">
        <v>287</v>
      </c>
      <c r="B60" s="1026" t="s">
        <v>286</v>
      </c>
      <c r="C60" s="602"/>
      <c r="D60" s="603"/>
      <c r="E60" s="604"/>
    </row>
    <row r="61" spans="2:5" s="596" customFormat="1" ht="12.75">
      <c r="B61" s="1004" t="s">
        <v>269</v>
      </c>
      <c r="C61" s="599">
        <v>5</v>
      </c>
      <c r="D61" s="649"/>
      <c r="E61" s="600">
        <f>D61*C61</f>
        <v>0</v>
      </c>
    </row>
    <row r="62" spans="2:5" s="596" customFormat="1" ht="12.75">
      <c r="B62" s="1020"/>
      <c r="C62" s="602"/>
      <c r="D62" s="603"/>
      <c r="E62" s="604"/>
    </row>
    <row r="63" spans="1:5" s="596" customFormat="1" ht="25.5">
      <c r="A63" s="596" t="s">
        <v>289</v>
      </c>
      <c r="B63" s="1026" t="s">
        <v>288</v>
      </c>
      <c r="C63" s="602"/>
      <c r="D63" s="603"/>
      <c r="E63" s="604"/>
    </row>
    <row r="64" spans="2:5" s="596" customFormat="1" ht="12.75">
      <c r="B64" s="1004" t="s">
        <v>59</v>
      </c>
      <c r="C64" s="599">
        <v>1</v>
      </c>
      <c r="D64" s="649"/>
      <c r="E64" s="600">
        <f>D64*C64</f>
        <v>0</v>
      </c>
    </row>
    <row r="65" spans="2:5" s="596" customFormat="1" ht="12.75">
      <c r="B65" s="1020"/>
      <c r="C65" s="602"/>
      <c r="D65" s="603"/>
      <c r="E65" s="604"/>
    </row>
    <row r="66" spans="1:5" s="596" customFormat="1" ht="38.25">
      <c r="A66" s="596" t="s">
        <v>291</v>
      </c>
      <c r="B66" s="1027" t="s">
        <v>290</v>
      </c>
      <c r="C66" s="602"/>
      <c r="D66" s="603"/>
      <c r="E66" s="604"/>
    </row>
    <row r="67" spans="2:5" s="596" customFormat="1" ht="12.75">
      <c r="B67" s="1004" t="s">
        <v>59</v>
      </c>
      <c r="C67" s="599">
        <v>2</v>
      </c>
      <c r="D67" s="649"/>
      <c r="E67" s="600">
        <f>D67*C67</f>
        <v>0</v>
      </c>
    </row>
    <row r="68" spans="2:5" s="596" customFormat="1" ht="12.75">
      <c r="B68" s="1020"/>
      <c r="C68" s="602"/>
      <c r="D68" s="603"/>
      <c r="E68" s="604"/>
    </row>
    <row r="69" spans="2:5" s="1028" customFormat="1" ht="16.5" thickBot="1">
      <c r="B69" s="1029" t="s">
        <v>292</v>
      </c>
      <c r="C69" s="990"/>
      <c r="D69" s="992"/>
      <c r="E69" s="1030">
        <f>SUM(E23:E68)</f>
        <v>0</v>
      </c>
    </row>
    <row r="70" spans="2:5" s="1031" customFormat="1" ht="15.75" thickTop="1">
      <c r="B70" s="1032"/>
      <c r="C70" s="1033"/>
      <c r="D70" s="1034"/>
      <c r="E70" s="1035"/>
    </row>
    <row r="71" spans="1:5" s="1031" customFormat="1" ht="15.75">
      <c r="A71" s="1036"/>
      <c r="B71" s="1037" t="s">
        <v>323</v>
      </c>
      <c r="C71" s="1000" t="s">
        <v>176</v>
      </c>
      <c r="D71" s="1001" t="s">
        <v>177</v>
      </c>
      <c r="E71" s="1001" t="s">
        <v>456</v>
      </c>
    </row>
    <row r="72" spans="2:5" s="596" customFormat="1" ht="12.75">
      <c r="B72" s="1020"/>
      <c r="C72" s="602"/>
      <c r="D72" s="603"/>
      <c r="E72" s="604"/>
    </row>
    <row r="73" spans="1:5" s="596" customFormat="1" ht="51">
      <c r="A73" s="596" t="s">
        <v>259</v>
      </c>
      <c r="B73" s="1008" t="s">
        <v>293</v>
      </c>
      <c r="C73" s="602"/>
      <c r="D73" s="603"/>
      <c r="E73" s="604"/>
    </row>
    <row r="74" spans="2:5" s="596" customFormat="1" ht="12.75">
      <c r="B74" s="1038" t="s">
        <v>294</v>
      </c>
      <c r="C74" s="602"/>
      <c r="D74" s="603"/>
      <c r="E74" s="604"/>
    </row>
    <row r="75" spans="2:5" s="596" customFormat="1" ht="12.75">
      <c r="B75" s="1004" t="s">
        <v>71</v>
      </c>
      <c r="C75" s="599">
        <v>412</v>
      </c>
      <c r="D75" s="649"/>
      <c r="E75" s="600">
        <f>D75*C75</f>
        <v>0</v>
      </c>
    </row>
    <row r="76" spans="2:5" s="596" customFormat="1" ht="12.75">
      <c r="B76" s="1020"/>
      <c r="C76" s="602"/>
      <c r="D76" s="603"/>
      <c r="E76" s="604"/>
    </row>
    <row r="77" spans="1:5" s="596" customFormat="1" ht="76.5">
      <c r="A77" s="596" t="s">
        <v>261</v>
      </c>
      <c r="B77" s="1008" t="s">
        <v>295</v>
      </c>
      <c r="C77" s="1039"/>
      <c r="D77" s="1039"/>
      <c r="E77" s="1039"/>
    </row>
    <row r="78" spans="2:5" s="596" customFormat="1" ht="12.75">
      <c r="B78" s="1038" t="s">
        <v>294</v>
      </c>
      <c r="C78" s="602"/>
      <c r="D78" s="603"/>
      <c r="E78" s="604"/>
    </row>
    <row r="79" spans="2:5" s="596" customFormat="1" ht="12.75">
      <c r="B79" s="1004" t="s">
        <v>71</v>
      </c>
      <c r="C79" s="599">
        <v>412</v>
      </c>
      <c r="D79" s="649"/>
      <c r="E79" s="600">
        <f>D79*C79</f>
        <v>0</v>
      </c>
    </row>
    <row r="80" spans="2:5" s="596" customFormat="1" ht="12.75">
      <c r="B80" s="1020"/>
      <c r="C80" s="602"/>
      <c r="D80" s="603"/>
      <c r="E80" s="604"/>
    </row>
    <row r="81" spans="2:5" s="596" customFormat="1" ht="12.75">
      <c r="B81" s="601" t="s">
        <v>507</v>
      </c>
      <c r="C81" s="602"/>
      <c r="D81" s="603"/>
      <c r="E81" s="604"/>
    </row>
    <row r="82" spans="2:5" s="596" customFormat="1" ht="12.75">
      <c r="B82" s="598" t="s">
        <v>71</v>
      </c>
      <c r="C82" s="599">
        <v>125</v>
      </c>
      <c r="D82" s="649"/>
      <c r="E82" s="600">
        <f>C82*D82</f>
        <v>0</v>
      </c>
    </row>
    <row r="83" spans="2:5" s="596" customFormat="1" ht="12.75">
      <c r="B83" s="1020"/>
      <c r="C83" s="602"/>
      <c r="D83" s="603"/>
      <c r="E83" s="604"/>
    </row>
    <row r="84" spans="1:5" s="596" customFormat="1" ht="25.5">
      <c r="A84" s="596" t="s">
        <v>263</v>
      </c>
      <c r="B84" s="1008" t="s">
        <v>296</v>
      </c>
      <c r="C84" s="602"/>
      <c r="D84" s="603"/>
      <c r="E84" s="604"/>
    </row>
    <row r="85" spans="2:5" s="596" customFormat="1" ht="12.75">
      <c r="B85" s="1008" t="s">
        <v>297</v>
      </c>
      <c r="C85" s="602"/>
      <c r="D85" s="603"/>
      <c r="E85" s="604"/>
    </row>
    <row r="86" spans="2:5" s="596" customFormat="1" ht="12.75">
      <c r="B86" s="1019" t="s">
        <v>59</v>
      </c>
      <c r="C86" s="599">
        <v>1</v>
      </c>
      <c r="D86" s="649"/>
      <c r="E86" s="600">
        <f>D86*C86</f>
        <v>0</v>
      </c>
    </row>
    <row r="87" spans="2:5" s="596" customFormat="1" ht="12.75">
      <c r="B87" s="1020"/>
      <c r="C87" s="602"/>
      <c r="D87" s="603"/>
      <c r="E87" s="604"/>
    </row>
    <row r="88" spans="2:5" s="596" customFormat="1" ht="12.75">
      <c r="B88" s="1008" t="s">
        <v>324</v>
      </c>
      <c r="C88" s="602"/>
      <c r="D88" s="603"/>
      <c r="E88" s="604"/>
    </row>
    <row r="89" spans="2:5" s="596" customFormat="1" ht="12.75">
      <c r="B89" s="1019" t="s">
        <v>59</v>
      </c>
      <c r="C89" s="599">
        <v>1</v>
      </c>
      <c r="D89" s="649"/>
      <c r="E89" s="600">
        <f>D89*C89</f>
        <v>0</v>
      </c>
    </row>
    <row r="90" spans="2:5" s="596" customFormat="1" ht="12.75">
      <c r="B90" s="1020"/>
      <c r="C90" s="602"/>
      <c r="D90" s="603"/>
      <c r="E90" s="604"/>
    </row>
    <row r="91" spans="2:5" s="596" customFormat="1" ht="12.75">
      <c r="B91" s="1008" t="s">
        <v>605</v>
      </c>
      <c r="C91" s="602"/>
      <c r="D91" s="603"/>
      <c r="E91" s="604"/>
    </row>
    <row r="92" spans="2:5" s="596" customFormat="1" ht="12.75">
      <c r="B92" s="1019" t="s">
        <v>59</v>
      </c>
      <c r="C92" s="599">
        <v>2</v>
      </c>
      <c r="D92" s="649"/>
      <c r="E92" s="600">
        <f>D92*C92</f>
        <v>0</v>
      </c>
    </row>
    <row r="93" spans="2:5" s="596" customFormat="1" ht="12.75">
      <c r="B93" s="1020"/>
      <c r="C93" s="602"/>
      <c r="D93" s="603"/>
      <c r="E93" s="604"/>
    </row>
    <row r="94" spans="2:5" s="596" customFormat="1" ht="12.75">
      <c r="B94" s="1008" t="s">
        <v>606</v>
      </c>
      <c r="C94" s="602"/>
      <c r="D94" s="603"/>
      <c r="E94" s="604"/>
    </row>
    <row r="95" spans="2:5" s="596" customFormat="1" ht="12.75">
      <c r="B95" s="1019" t="s">
        <v>59</v>
      </c>
      <c r="C95" s="599">
        <v>1</v>
      </c>
      <c r="D95" s="649"/>
      <c r="E95" s="600">
        <f>D95*C95</f>
        <v>0</v>
      </c>
    </row>
    <row r="96" spans="2:5" s="596" customFormat="1" ht="12.75">
      <c r="B96" s="1020"/>
      <c r="C96" s="602"/>
      <c r="D96" s="603"/>
      <c r="E96" s="604"/>
    </row>
    <row r="97" spans="2:5" s="596" customFormat="1" ht="12.75">
      <c r="B97" s="1008" t="s">
        <v>607</v>
      </c>
      <c r="C97" s="602"/>
      <c r="D97" s="603"/>
      <c r="E97" s="604"/>
    </row>
    <row r="98" spans="2:5" s="596" customFormat="1" ht="12.75">
      <c r="B98" s="1019" t="s">
        <v>59</v>
      </c>
      <c r="C98" s="599">
        <v>1</v>
      </c>
      <c r="D98" s="649"/>
      <c r="E98" s="600">
        <f>D98*C98</f>
        <v>0</v>
      </c>
    </row>
    <row r="99" spans="2:5" s="596" customFormat="1" ht="12.75">
      <c r="B99" s="1020"/>
      <c r="C99" s="602"/>
      <c r="D99" s="603"/>
      <c r="E99" s="604"/>
    </row>
    <row r="100" spans="2:5" s="596" customFormat="1" ht="12.75">
      <c r="B100" s="1008" t="s">
        <v>608</v>
      </c>
      <c r="C100" s="602"/>
      <c r="D100" s="603"/>
      <c r="E100" s="604"/>
    </row>
    <row r="101" spans="2:5" s="596" customFormat="1" ht="12.75">
      <c r="B101" s="1019" t="s">
        <v>59</v>
      </c>
      <c r="C101" s="599">
        <v>1</v>
      </c>
      <c r="D101" s="649"/>
      <c r="E101" s="600">
        <f>D101*C101</f>
        <v>0</v>
      </c>
    </row>
    <row r="102" spans="2:5" s="596" customFormat="1" ht="12.75">
      <c r="B102" s="1020"/>
      <c r="C102" s="602"/>
      <c r="D102" s="603"/>
      <c r="E102" s="604"/>
    </row>
    <row r="103" spans="2:5" s="596" customFormat="1" ht="12.75">
      <c r="B103" s="1008" t="s">
        <v>298</v>
      </c>
      <c r="C103" s="602"/>
      <c r="D103" s="603"/>
      <c r="E103" s="604"/>
    </row>
    <row r="104" spans="2:5" s="596" customFormat="1" ht="12.75">
      <c r="B104" s="1019" t="s">
        <v>59</v>
      </c>
      <c r="C104" s="599">
        <v>1</v>
      </c>
      <c r="D104" s="649"/>
      <c r="E104" s="600">
        <f>D104*C104</f>
        <v>0</v>
      </c>
    </row>
    <row r="105" spans="2:5" s="596" customFormat="1" ht="12.75">
      <c r="B105" s="1018"/>
      <c r="C105" s="602"/>
      <c r="D105" s="603"/>
      <c r="E105" s="604"/>
    </row>
    <row r="106" spans="2:5" s="596" customFormat="1" ht="12.75">
      <c r="B106" s="1008" t="s">
        <v>325</v>
      </c>
      <c r="C106" s="602"/>
      <c r="D106" s="603"/>
      <c r="E106" s="604"/>
    </row>
    <row r="107" spans="2:5" s="596" customFormat="1" ht="12.75">
      <c r="B107" s="1019" t="s">
        <v>59</v>
      </c>
      <c r="C107" s="599">
        <v>1</v>
      </c>
      <c r="D107" s="649"/>
      <c r="E107" s="600">
        <f>D107*C107</f>
        <v>0</v>
      </c>
    </row>
    <row r="108" spans="2:5" s="596" customFormat="1" ht="12.75">
      <c r="B108" s="1018"/>
      <c r="C108" s="602"/>
      <c r="D108" s="603"/>
      <c r="E108" s="604"/>
    </row>
    <row r="109" spans="2:5" s="596" customFormat="1" ht="12.75">
      <c r="B109" s="1008" t="s">
        <v>326</v>
      </c>
      <c r="C109" s="602"/>
      <c r="D109" s="603"/>
      <c r="E109" s="604"/>
    </row>
    <row r="110" spans="2:5" s="596" customFormat="1" ht="12.75">
      <c r="B110" s="1019" t="s">
        <v>59</v>
      </c>
      <c r="C110" s="599">
        <v>2</v>
      </c>
      <c r="D110" s="649"/>
      <c r="E110" s="600">
        <f>D110*C110</f>
        <v>0</v>
      </c>
    </row>
    <row r="111" spans="2:5" s="596" customFormat="1" ht="12.75">
      <c r="B111" s="1020"/>
      <c r="C111" s="602"/>
      <c r="D111" s="603"/>
      <c r="E111" s="604"/>
    </row>
    <row r="112" spans="2:5" s="596" customFormat="1" ht="12.75">
      <c r="B112" s="1008" t="s">
        <v>302</v>
      </c>
      <c r="C112" s="602"/>
      <c r="D112" s="603"/>
      <c r="E112" s="604"/>
    </row>
    <row r="113" spans="2:5" s="596" customFormat="1" ht="12.75">
      <c r="B113" s="1019" t="s">
        <v>59</v>
      </c>
      <c r="C113" s="599">
        <v>4</v>
      </c>
      <c r="D113" s="649"/>
      <c r="E113" s="600">
        <f>D113*C113</f>
        <v>0</v>
      </c>
    </row>
    <row r="114" spans="2:5" s="596" customFormat="1" ht="12.75">
      <c r="B114" s="1020"/>
      <c r="C114" s="602"/>
      <c r="D114" s="603"/>
      <c r="E114" s="604"/>
    </row>
    <row r="115" spans="2:5" s="596" customFormat="1" ht="12.75">
      <c r="B115" s="1008" t="s">
        <v>303</v>
      </c>
      <c r="C115" s="602"/>
      <c r="D115" s="603"/>
      <c r="E115" s="604"/>
    </row>
    <row r="116" spans="2:5" s="596" customFormat="1" ht="12.75">
      <c r="B116" s="1019" t="s">
        <v>59</v>
      </c>
      <c r="C116" s="599">
        <v>2</v>
      </c>
      <c r="D116" s="649"/>
      <c r="E116" s="600">
        <f>D116*C116</f>
        <v>0</v>
      </c>
    </row>
    <row r="117" spans="1:5" s="596" customFormat="1" ht="12.75">
      <c r="A117" s="597"/>
      <c r="B117" s="1002"/>
      <c r="C117" s="591"/>
      <c r="D117" s="592"/>
      <c r="E117" s="593"/>
    </row>
    <row r="118" spans="1:5" s="596" customFormat="1" ht="25.5">
      <c r="A118" s="597" t="s">
        <v>264</v>
      </c>
      <c r="B118" s="1018" t="s">
        <v>309</v>
      </c>
      <c r="C118" s="591"/>
      <c r="D118" s="592"/>
      <c r="E118" s="593"/>
    </row>
    <row r="119" spans="1:5" s="597" customFormat="1" ht="12.75">
      <c r="A119" s="596"/>
      <c r="B119" s="1019" t="s">
        <v>59</v>
      </c>
      <c r="C119" s="599">
        <v>7</v>
      </c>
      <c r="D119" s="649"/>
      <c r="E119" s="600">
        <f>D119*C119</f>
        <v>0</v>
      </c>
    </row>
    <row r="120" spans="2:5" s="597" customFormat="1" ht="12.75">
      <c r="B120" s="1002"/>
      <c r="C120" s="591"/>
      <c r="D120" s="592"/>
      <c r="E120" s="593"/>
    </row>
    <row r="121" spans="1:5" s="596" customFormat="1" ht="25.5">
      <c r="A121" s="597" t="s">
        <v>266</v>
      </c>
      <c r="B121" s="1018" t="s">
        <v>310</v>
      </c>
      <c r="C121" s="591"/>
      <c r="D121" s="592"/>
      <c r="E121" s="593"/>
    </row>
    <row r="122" spans="1:5" s="597" customFormat="1" ht="12.75">
      <c r="A122" s="596"/>
      <c r="B122" s="1019" t="s">
        <v>59</v>
      </c>
      <c r="C122" s="599">
        <v>2</v>
      </c>
      <c r="D122" s="649"/>
      <c r="E122" s="600">
        <f>D122*C122</f>
        <v>0</v>
      </c>
    </row>
    <row r="123" spans="2:5" s="597" customFormat="1" ht="12.75">
      <c r="B123" s="1002"/>
      <c r="C123" s="591"/>
      <c r="D123" s="592"/>
      <c r="E123" s="593"/>
    </row>
    <row r="124" spans="1:5" s="596" customFormat="1" ht="51">
      <c r="A124" s="597" t="s">
        <v>267</v>
      </c>
      <c r="B124" s="348" t="s">
        <v>311</v>
      </c>
      <c r="C124" s="591"/>
      <c r="D124" s="592"/>
      <c r="E124" s="593"/>
    </row>
    <row r="125" spans="2:5" s="597" customFormat="1" ht="12.75">
      <c r="B125" s="1040" t="s">
        <v>312</v>
      </c>
      <c r="C125" s="591"/>
      <c r="D125" s="592"/>
      <c r="E125" s="593"/>
    </row>
    <row r="126" spans="1:5" s="597" customFormat="1" ht="12.75">
      <c r="A126" s="596"/>
      <c r="B126" s="1019" t="s">
        <v>59</v>
      </c>
      <c r="C126" s="599">
        <v>2</v>
      </c>
      <c r="D126" s="649"/>
      <c r="E126" s="600">
        <f>D126*C126</f>
        <v>0</v>
      </c>
    </row>
    <row r="127" spans="2:5" s="597" customFormat="1" ht="12.75">
      <c r="B127" s="1002"/>
      <c r="C127" s="591"/>
      <c r="D127" s="592"/>
      <c r="E127" s="593"/>
    </row>
    <row r="128" spans="1:5" s="596" customFormat="1" ht="25.5">
      <c r="A128" s="596" t="s">
        <v>270</v>
      </c>
      <c r="B128" s="1041" t="s">
        <v>618</v>
      </c>
      <c r="C128" s="602"/>
      <c r="D128" s="603"/>
      <c r="E128" s="604"/>
    </row>
    <row r="129" spans="1:5" s="597" customFormat="1" ht="12.75">
      <c r="A129" s="596"/>
      <c r="B129" s="1019" t="s">
        <v>59</v>
      </c>
      <c r="C129" s="599">
        <v>1</v>
      </c>
      <c r="D129" s="649"/>
      <c r="E129" s="600">
        <f>D129*C129</f>
        <v>0</v>
      </c>
    </row>
    <row r="130" spans="1:5" s="596" customFormat="1" ht="12.75">
      <c r="A130" s="597"/>
      <c r="B130" s="1002"/>
      <c r="C130" s="591"/>
      <c r="D130" s="592"/>
      <c r="E130" s="593"/>
    </row>
    <row r="131" spans="1:5" s="596" customFormat="1" ht="51">
      <c r="A131" s="597" t="s">
        <v>272</v>
      </c>
      <c r="B131" s="348" t="s">
        <v>311</v>
      </c>
      <c r="C131" s="591"/>
      <c r="D131" s="592"/>
      <c r="E131" s="593"/>
    </row>
    <row r="132" spans="2:5" s="597" customFormat="1" ht="12.75">
      <c r="B132" s="1040" t="s">
        <v>312</v>
      </c>
      <c r="C132" s="591"/>
      <c r="D132" s="592"/>
      <c r="E132" s="593"/>
    </row>
    <row r="133" spans="1:5" s="597" customFormat="1" ht="12.75">
      <c r="A133" s="596"/>
      <c r="B133" s="1019" t="s">
        <v>59</v>
      </c>
      <c r="C133" s="599">
        <v>1</v>
      </c>
      <c r="D133" s="649"/>
      <c r="E133" s="600">
        <f>D133*C133</f>
        <v>0</v>
      </c>
    </row>
    <row r="134" spans="2:5" s="597" customFormat="1" ht="12.75">
      <c r="B134" s="1002"/>
      <c r="C134" s="591"/>
      <c r="D134" s="592"/>
      <c r="E134" s="593"/>
    </row>
    <row r="135" spans="1:5" s="596" customFormat="1" ht="12.75">
      <c r="A135" s="597" t="s">
        <v>273</v>
      </c>
      <c r="B135" s="1042" t="s">
        <v>313</v>
      </c>
      <c r="C135" s="591"/>
      <c r="D135" s="592"/>
      <c r="E135" s="593"/>
    </row>
    <row r="136" spans="2:5" s="597" customFormat="1" ht="12.75">
      <c r="B136" s="1041" t="s">
        <v>314</v>
      </c>
      <c r="C136" s="591"/>
      <c r="D136" s="592"/>
      <c r="E136" s="593"/>
    </row>
    <row r="137" spans="1:5" s="597" customFormat="1" ht="12.75">
      <c r="A137" s="596"/>
      <c r="B137" s="1019" t="s">
        <v>59</v>
      </c>
      <c r="C137" s="599">
        <v>1</v>
      </c>
      <c r="D137" s="649"/>
      <c r="E137" s="600">
        <f>D137*C137</f>
        <v>0</v>
      </c>
    </row>
    <row r="138" spans="2:5" s="597" customFormat="1" ht="12.75">
      <c r="B138" s="1002"/>
      <c r="C138" s="591"/>
      <c r="D138" s="592"/>
      <c r="E138" s="593"/>
    </row>
    <row r="139" spans="1:5" s="596" customFormat="1" ht="25.5">
      <c r="A139" s="597" t="s">
        <v>274</v>
      </c>
      <c r="B139" s="1008" t="s">
        <v>315</v>
      </c>
      <c r="C139" s="591"/>
      <c r="D139" s="592"/>
      <c r="E139" s="593"/>
    </row>
    <row r="140" spans="2:5" s="597" customFormat="1" ht="12.75">
      <c r="B140" s="1008" t="s">
        <v>316</v>
      </c>
      <c r="C140" s="591"/>
      <c r="D140" s="592"/>
      <c r="E140" s="593"/>
    </row>
    <row r="141" spans="1:5" s="597" customFormat="1" ht="12.75">
      <c r="A141" s="596"/>
      <c r="B141" s="1019" t="s">
        <v>59</v>
      </c>
      <c r="C141" s="599">
        <v>2</v>
      </c>
      <c r="D141" s="649"/>
      <c r="E141" s="600">
        <f>D141*C141</f>
        <v>0</v>
      </c>
    </row>
    <row r="142" spans="2:5" s="597" customFormat="1" ht="12.75">
      <c r="B142" s="1002"/>
      <c r="C142" s="591"/>
      <c r="D142" s="592"/>
      <c r="E142" s="593"/>
    </row>
    <row r="143" spans="1:5" s="596" customFormat="1" ht="12.75">
      <c r="A143" s="597"/>
      <c r="B143" s="1008" t="s">
        <v>317</v>
      </c>
      <c r="C143" s="591"/>
      <c r="D143" s="592"/>
      <c r="E143" s="593"/>
    </row>
    <row r="144" spans="1:5" s="597" customFormat="1" ht="12.75">
      <c r="A144" s="596"/>
      <c r="B144" s="1019" t="s">
        <v>59</v>
      </c>
      <c r="C144" s="599">
        <v>2</v>
      </c>
      <c r="D144" s="649"/>
      <c r="E144" s="600">
        <f>D144*C144</f>
        <v>0</v>
      </c>
    </row>
    <row r="145" spans="2:5" s="597" customFormat="1" ht="12.75">
      <c r="B145" s="1002"/>
      <c r="C145" s="591"/>
      <c r="D145" s="592"/>
      <c r="E145" s="593"/>
    </row>
    <row r="146" spans="1:5" s="596" customFormat="1" ht="25.5">
      <c r="A146" s="597" t="s">
        <v>275</v>
      </c>
      <c r="B146" s="1008" t="s">
        <v>318</v>
      </c>
      <c r="C146" s="591"/>
      <c r="D146" s="592"/>
      <c r="E146" s="593"/>
    </row>
    <row r="147" spans="2:5" s="597" customFormat="1" ht="12.75">
      <c r="B147" s="1008" t="s">
        <v>610</v>
      </c>
      <c r="C147" s="591"/>
      <c r="D147" s="592"/>
      <c r="E147" s="593"/>
    </row>
    <row r="148" spans="1:5" s="597" customFormat="1" ht="12.75">
      <c r="A148" s="596"/>
      <c r="B148" s="1019" t="s">
        <v>59</v>
      </c>
      <c r="C148" s="599">
        <v>1</v>
      </c>
      <c r="D148" s="649"/>
      <c r="E148" s="600">
        <f>D148*C148</f>
        <v>0</v>
      </c>
    </row>
    <row r="149" spans="2:5" s="597" customFormat="1" ht="12.75">
      <c r="B149" s="1002"/>
      <c r="C149" s="591"/>
      <c r="D149" s="592"/>
      <c r="E149" s="593"/>
    </row>
    <row r="150" spans="1:5" s="596" customFormat="1" ht="38.25">
      <c r="A150" s="597" t="s">
        <v>277</v>
      </c>
      <c r="B150" s="1018" t="s">
        <v>319</v>
      </c>
      <c r="C150" s="591"/>
      <c r="D150" s="592"/>
      <c r="E150" s="593"/>
    </row>
    <row r="151" spans="1:5" s="597" customFormat="1" ht="12.75">
      <c r="A151" s="596"/>
      <c r="B151" s="1019" t="s">
        <v>71</v>
      </c>
      <c r="C151" s="599">
        <v>412</v>
      </c>
      <c r="D151" s="649"/>
      <c r="E151" s="600">
        <f>D151*C151</f>
        <v>0</v>
      </c>
    </row>
    <row r="152" spans="2:5" s="597" customFormat="1" ht="12.75">
      <c r="B152" s="1002"/>
      <c r="C152" s="591"/>
      <c r="D152" s="592"/>
      <c r="E152" s="593"/>
    </row>
    <row r="153" spans="1:5" s="596" customFormat="1" ht="38.25">
      <c r="A153" s="597" t="s">
        <v>279</v>
      </c>
      <c r="B153" s="1015" t="s">
        <v>320</v>
      </c>
      <c r="C153" s="591"/>
      <c r="D153" s="592"/>
      <c r="E153" s="593"/>
    </row>
    <row r="154" spans="1:5" s="597" customFormat="1" ht="12.75">
      <c r="A154" s="596"/>
      <c r="B154" s="1019" t="s">
        <v>71</v>
      </c>
      <c r="C154" s="599">
        <v>412</v>
      </c>
      <c r="D154" s="649"/>
      <c r="E154" s="600">
        <f>D154*C154</f>
        <v>0</v>
      </c>
    </row>
    <row r="155" spans="2:5" s="597" customFormat="1" ht="12.75">
      <c r="B155" s="1002"/>
      <c r="C155" s="591"/>
      <c r="D155" s="592"/>
      <c r="E155" s="593"/>
    </row>
    <row r="156" spans="2:5" s="965" customFormat="1" ht="16.5" thickBot="1">
      <c r="B156" s="1029" t="s">
        <v>321</v>
      </c>
      <c r="C156" s="1043"/>
      <c r="D156" s="1044"/>
      <c r="E156" s="1044">
        <f>SUM(E75:E155)</f>
        <v>0</v>
      </c>
    </row>
    <row r="157" spans="1:5" ht="15.75" thickTop="1">
      <c r="A157" s="1031"/>
      <c r="B157" s="1045"/>
      <c r="C157" s="1033"/>
      <c r="D157" s="1034"/>
      <c r="E157" s="1035"/>
    </row>
    <row r="158" spans="1:5" ht="15">
      <c r="A158" s="1031"/>
      <c r="B158" s="1045"/>
      <c r="C158" s="1033"/>
      <c r="D158" s="1034"/>
      <c r="E158" s="1035"/>
    </row>
    <row r="159" spans="2:5" s="1031" customFormat="1" ht="15">
      <c r="B159" s="1032"/>
      <c r="C159" s="1033"/>
      <c r="D159" s="1034"/>
      <c r="E159" s="1035"/>
    </row>
    <row r="160" spans="2:5" s="1031" customFormat="1" ht="15">
      <c r="B160" s="1045"/>
      <c r="C160" s="1033"/>
      <c r="D160" s="1034"/>
      <c r="E160" s="1035"/>
    </row>
    <row r="161" spans="2:5" s="1031" customFormat="1" ht="15">
      <c r="B161" s="1045"/>
      <c r="C161" s="1033"/>
      <c r="D161" s="1034"/>
      <c r="E161" s="1035"/>
    </row>
    <row r="162" spans="2:5" s="1031" customFormat="1" ht="15">
      <c r="B162" s="1032"/>
      <c r="C162" s="1033"/>
      <c r="D162" s="1034"/>
      <c r="E162" s="1035"/>
    </row>
    <row r="163" spans="2:5" s="1031" customFormat="1" ht="15">
      <c r="B163" s="1045"/>
      <c r="C163" s="1033"/>
      <c r="D163" s="1034"/>
      <c r="E163" s="1035"/>
    </row>
    <row r="164" spans="2:5" s="1031" customFormat="1" ht="15">
      <c r="B164" s="1045"/>
      <c r="C164" s="1033"/>
      <c r="D164" s="1034"/>
      <c r="E164" s="1035"/>
    </row>
    <row r="165" spans="2:5" s="1031" customFormat="1" ht="15">
      <c r="B165" s="1032"/>
      <c r="C165" s="1033"/>
      <c r="D165" s="1034"/>
      <c r="E165" s="1035"/>
    </row>
    <row r="166" spans="2:5" s="1031" customFormat="1" ht="15">
      <c r="B166" s="1046"/>
      <c r="C166" s="1033"/>
      <c r="D166" s="1034"/>
      <c r="E166" s="1035"/>
    </row>
    <row r="167" spans="2:5" s="1031" customFormat="1" ht="15">
      <c r="B167" s="1032"/>
      <c r="C167" s="1033"/>
      <c r="D167" s="1034"/>
      <c r="E167" s="1035"/>
    </row>
    <row r="168" spans="2:5" s="1031" customFormat="1" ht="15">
      <c r="B168" s="1045"/>
      <c r="C168" s="1033"/>
      <c r="D168" s="1034"/>
      <c r="E168" s="1035"/>
    </row>
    <row r="169" spans="2:5" s="1031" customFormat="1" ht="15">
      <c r="B169" s="1032"/>
      <c r="C169" s="1033"/>
      <c r="D169" s="1034"/>
      <c r="E169" s="1035"/>
    </row>
    <row r="170" spans="2:5" s="1031" customFormat="1" ht="15">
      <c r="B170" s="1046"/>
      <c r="C170" s="1033"/>
      <c r="D170" s="1034"/>
      <c r="E170" s="1035"/>
    </row>
    <row r="171" spans="2:5" s="1031" customFormat="1" ht="15">
      <c r="B171" s="1032"/>
      <c r="C171" s="1033"/>
      <c r="D171" s="1034"/>
      <c r="E171" s="1035"/>
    </row>
    <row r="172" spans="2:5" s="1031" customFormat="1" ht="15">
      <c r="B172" s="1045"/>
      <c r="C172" s="1033"/>
      <c r="D172" s="1034"/>
      <c r="E172" s="1035"/>
    </row>
    <row r="173" spans="2:5" s="1031" customFormat="1" ht="15">
      <c r="B173" s="1032"/>
      <c r="C173" s="1033"/>
      <c r="D173" s="1034"/>
      <c r="E173" s="1035"/>
    </row>
    <row r="174" spans="2:5" s="1031" customFormat="1" ht="15">
      <c r="B174" s="1046"/>
      <c r="C174" s="1047"/>
      <c r="D174" s="1048"/>
      <c r="E174" s="1047"/>
    </row>
    <row r="175" spans="2:5" s="1031" customFormat="1" ht="15">
      <c r="B175" s="1032"/>
      <c r="C175" s="1033"/>
      <c r="D175" s="1034"/>
      <c r="E175" s="1035"/>
    </row>
    <row r="176" spans="2:5" s="1031" customFormat="1" ht="15">
      <c r="B176" s="1045"/>
      <c r="C176" s="1033"/>
      <c r="D176" s="1034"/>
      <c r="E176" s="1035"/>
    </row>
    <row r="177" spans="1:5" s="1031" customFormat="1" ht="15">
      <c r="A177" s="993"/>
      <c r="B177" s="994"/>
      <c r="C177" s="995"/>
      <c r="D177" s="996"/>
      <c r="E177" s="997"/>
    </row>
    <row r="178" spans="2:5" s="1031" customFormat="1" ht="15">
      <c r="B178" s="1045"/>
      <c r="C178" s="1033"/>
      <c r="D178" s="1034"/>
      <c r="E178" s="1035"/>
    </row>
    <row r="179" spans="1:5" ht="15">
      <c r="A179" s="1031"/>
      <c r="B179" s="1049"/>
      <c r="C179" s="1033"/>
      <c r="D179" s="1034"/>
      <c r="E179" s="1035"/>
    </row>
    <row r="180" spans="2:5" s="1031" customFormat="1" ht="15">
      <c r="B180" s="1032"/>
      <c r="C180" s="1033"/>
      <c r="D180" s="1034"/>
      <c r="E180" s="1035"/>
    </row>
    <row r="181" spans="2:5" s="1031" customFormat="1" ht="15">
      <c r="B181" s="1032"/>
      <c r="C181" s="1033"/>
      <c r="D181" s="1034"/>
      <c r="E181" s="1035"/>
    </row>
    <row r="182" spans="2:5" s="1031" customFormat="1" ht="15">
      <c r="B182" s="1045"/>
      <c r="C182" s="1033"/>
      <c r="D182" s="1034"/>
      <c r="E182" s="1035"/>
    </row>
    <row r="183" spans="2:5" s="1031" customFormat="1" ht="15">
      <c r="B183" s="1045"/>
      <c r="C183" s="1033"/>
      <c r="D183" s="1034"/>
      <c r="E183" s="1035"/>
    </row>
    <row r="184" spans="2:5" s="1031" customFormat="1" ht="15">
      <c r="B184" s="1032"/>
      <c r="C184" s="1033"/>
      <c r="D184" s="1034"/>
      <c r="E184" s="1035"/>
    </row>
    <row r="185" spans="2:5" s="1031" customFormat="1" ht="15">
      <c r="B185" s="1045"/>
      <c r="C185" s="1033"/>
      <c r="D185" s="1034"/>
      <c r="E185" s="1035"/>
    </row>
    <row r="186" spans="2:5" s="1031" customFormat="1" ht="15">
      <c r="B186" s="1045"/>
      <c r="C186" s="1033"/>
      <c r="D186" s="1034"/>
      <c r="E186" s="1035"/>
    </row>
    <row r="187" spans="2:5" s="1031" customFormat="1" ht="15">
      <c r="B187" s="1032"/>
      <c r="C187" s="1033"/>
      <c r="D187" s="1034"/>
      <c r="E187" s="1035"/>
    </row>
    <row r="188" spans="2:5" s="1031" customFormat="1" ht="15">
      <c r="B188" s="1045"/>
      <c r="C188" s="1033"/>
      <c r="D188" s="1034"/>
      <c r="E188" s="1035"/>
    </row>
    <row r="189" spans="2:5" s="1031" customFormat="1" ht="15">
      <c r="B189" s="1045"/>
      <c r="C189" s="1033"/>
      <c r="D189" s="1034"/>
      <c r="E189" s="1035"/>
    </row>
    <row r="190" spans="2:5" s="1031" customFormat="1" ht="15">
      <c r="B190" s="1032"/>
      <c r="C190" s="1033"/>
      <c r="D190" s="1034"/>
      <c r="E190" s="1035"/>
    </row>
    <row r="191" spans="2:5" s="1031" customFormat="1" ht="15">
      <c r="B191" s="1050"/>
      <c r="C191" s="1033"/>
      <c r="D191" s="1034"/>
      <c r="E191" s="1035"/>
    </row>
    <row r="192" spans="2:5" s="1031" customFormat="1" ht="15">
      <c r="B192" s="1045"/>
      <c r="C192" s="1033"/>
      <c r="D192" s="1034"/>
      <c r="E192" s="1035"/>
    </row>
    <row r="193" spans="2:5" s="1031" customFormat="1" ht="15">
      <c r="B193" s="1032"/>
      <c r="C193" s="1033"/>
      <c r="D193" s="1034"/>
      <c r="E193" s="1035"/>
    </row>
    <row r="194" spans="2:5" s="1031" customFormat="1" ht="15">
      <c r="B194" s="1045"/>
      <c r="C194" s="1033"/>
      <c r="D194" s="1034"/>
      <c r="E194" s="1035"/>
    </row>
    <row r="195" spans="2:5" s="1031" customFormat="1" ht="15">
      <c r="B195" s="1032"/>
      <c r="C195" s="1033"/>
      <c r="D195" s="1034"/>
      <c r="E195" s="1035"/>
    </row>
    <row r="196" spans="2:5" s="1031" customFormat="1" ht="15">
      <c r="B196" s="1045"/>
      <c r="C196" s="1033"/>
      <c r="D196" s="1034"/>
      <c r="E196" s="1035"/>
    </row>
    <row r="197" spans="1:5" s="1031" customFormat="1" ht="15">
      <c r="A197" s="993"/>
      <c r="B197" s="994"/>
      <c r="C197" s="995"/>
      <c r="D197" s="996"/>
      <c r="E197" s="997"/>
    </row>
    <row r="198" spans="1:5" s="1031" customFormat="1" ht="15">
      <c r="A198" s="993"/>
      <c r="B198" s="994"/>
      <c r="C198" s="995"/>
      <c r="D198" s="996"/>
      <c r="E198" s="997"/>
    </row>
  </sheetData>
  <sheetProtection password="CE2E" sheet="1" objects="1" scenarios="1" selectLockedCells="1"/>
  <printOptions/>
  <pageMargins left="0.984251968503937" right="0.7874015748031497" top="0.984251968503937" bottom="0.7874015748031497" header="0.3937007874015748" footer="0.3937007874015748"/>
  <pageSetup firstPageNumber="59" useFirstPageNumber="1" horizontalDpi="600" verticalDpi="600" orientation="portrait" paperSize="9" scale="90" r:id="rId1"/>
  <headerFooter alignWithMargins="0">
    <oddFooter>&amp;R&amp;P/73</oddFooter>
  </headerFooter>
  <rowBreaks count="4" manualBreakCount="4">
    <brk id="19" max="4" man="1"/>
    <brk id="47" max="4" man="1"/>
    <brk id="87" max="4" man="1"/>
    <brk id="138" max="4" man="1"/>
  </rowBreaks>
</worksheet>
</file>

<file path=xl/worksheets/sheet29.xml><?xml version="1.0" encoding="utf-8"?>
<worksheet xmlns="http://schemas.openxmlformats.org/spreadsheetml/2006/main" xmlns:r="http://schemas.openxmlformats.org/officeDocument/2006/relationships">
  <dimension ref="A1:L706"/>
  <sheetViews>
    <sheetView view="pageBreakPreview" zoomScaleSheetLayoutView="100" zoomScalePageLayoutView="0" workbookViewId="0" topLeftCell="A1">
      <selection activeCell="D26" sqref="D26"/>
    </sheetView>
  </sheetViews>
  <sheetFormatPr defaultColWidth="10.296875" defaultRowHeight="15.75"/>
  <cols>
    <col min="1" max="1" width="6" style="1096" customWidth="1"/>
    <col min="2" max="2" width="38.8984375" style="1136" customWidth="1"/>
    <col min="3" max="3" width="6.69921875" style="1096" customWidth="1"/>
    <col min="4" max="4" width="12.19921875" style="1137" customWidth="1"/>
    <col min="5" max="5" width="12.19921875" style="1096" customWidth="1"/>
    <col min="6" max="6" width="7.19921875" style="1095" customWidth="1"/>
    <col min="7" max="12" width="10.296875" style="1095" customWidth="1"/>
    <col min="13" max="16384" width="10.296875" style="1096" customWidth="1"/>
  </cols>
  <sheetData>
    <row r="1" spans="1:12" s="1056" customFormat="1" ht="15.75">
      <c r="A1" s="1051"/>
      <c r="B1" s="1052"/>
      <c r="C1" s="1053"/>
      <c r="D1" s="1053"/>
      <c r="E1" s="1053"/>
      <c r="F1" s="1054"/>
      <c r="G1" s="1054"/>
      <c r="H1" s="1054"/>
      <c r="I1" s="1055"/>
      <c r="J1" s="1055"/>
      <c r="K1" s="1055"/>
      <c r="L1" s="1055"/>
    </row>
    <row r="2" spans="1:12" s="1056" customFormat="1" ht="15.75">
      <c r="A2" s="1057"/>
      <c r="B2" s="1058"/>
      <c r="C2" s="1059"/>
      <c r="D2" s="1059"/>
      <c r="E2" s="1053"/>
      <c r="F2" s="1059"/>
      <c r="G2" s="1060"/>
      <c r="H2" s="1060"/>
      <c r="I2" s="1055"/>
      <c r="J2" s="1061"/>
      <c r="K2" s="1055"/>
      <c r="L2" s="1055"/>
    </row>
    <row r="3" spans="1:12" s="1056" customFormat="1" ht="15.75">
      <c r="A3" s="1062"/>
      <c r="B3" s="1063"/>
      <c r="C3" s="1064"/>
      <c r="D3" s="1064"/>
      <c r="E3" s="1053"/>
      <c r="F3" s="1060"/>
      <c r="G3" s="1060"/>
      <c r="H3" s="1060"/>
      <c r="I3" s="1055"/>
      <c r="J3" s="1061"/>
      <c r="K3" s="1055"/>
      <c r="L3" s="1055"/>
    </row>
    <row r="4" spans="1:12" s="1056" customFormat="1" ht="15.75">
      <c r="A4" s="1057"/>
      <c r="B4" s="1058"/>
      <c r="C4" s="1059"/>
      <c r="D4" s="1059"/>
      <c r="E4" s="1053"/>
      <c r="F4" s="1059"/>
      <c r="G4" s="1060"/>
      <c r="H4" s="1060"/>
      <c r="I4" s="1055"/>
      <c r="J4" s="1061"/>
      <c r="K4" s="1055"/>
      <c r="L4" s="1055"/>
    </row>
    <row r="5" spans="1:12" s="1056" customFormat="1" ht="15.75">
      <c r="A5" s="1062"/>
      <c r="B5" s="1063"/>
      <c r="C5" s="1064"/>
      <c r="D5" s="1064"/>
      <c r="E5" s="1053"/>
      <c r="F5" s="1060"/>
      <c r="G5" s="1060"/>
      <c r="H5" s="1060"/>
      <c r="I5" s="1055"/>
      <c r="J5" s="1061"/>
      <c r="K5" s="1055"/>
      <c r="L5" s="1055"/>
    </row>
    <row r="6" spans="1:12" s="1056" customFormat="1" ht="15.75">
      <c r="A6" s="1062"/>
      <c r="B6" s="1063"/>
      <c r="C6" s="1064"/>
      <c r="D6" s="1064"/>
      <c r="E6" s="1053"/>
      <c r="F6" s="1060"/>
      <c r="G6" s="1060"/>
      <c r="H6" s="1060"/>
      <c r="I6" s="1055"/>
      <c r="J6" s="1061"/>
      <c r="K6" s="1055"/>
      <c r="L6" s="1055"/>
    </row>
    <row r="7" spans="1:12" s="1056" customFormat="1" ht="15.75">
      <c r="A7" s="1062"/>
      <c r="B7" s="1065"/>
      <c r="C7" s="1066"/>
      <c r="D7" s="1064"/>
      <c r="E7" s="1053"/>
      <c r="F7" s="1060"/>
      <c r="G7" s="1067"/>
      <c r="H7" s="1060"/>
      <c r="I7" s="1055"/>
      <c r="J7" s="1061"/>
      <c r="K7" s="1055"/>
      <c r="L7" s="1055"/>
    </row>
    <row r="8" spans="1:12" s="1056" customFormat="1" ht="15.75">
      <c r="A8" s="1068"/>
      <c r="B8" s="1065"/>
      <c r="C8" s="1064"/>
      <c r="D8" s="1064"/>
      <c r="E8" s="1053"/>
      <c r="F8" s="1060"/>
      <c r="G8" s="1060"/>
      <c r="H8" s="1060"/>
      <c r="I8" s="1055"/>
      <c r="J8" s="1061"/>
      <c r="K8" s="1055"/>
      <c r="L8" s="1055"/>
    </row>
    <row r="9" spans="1:12" s="1056" customFormat="1" ht="15.75">
      <c r="A9" s="1069" t="s">
        <v>275</v>
      </c>
      <c r="B9" s="972" t="s">
        <v>620</v>
      </c>
      <c r="C9" s="1064"/>
      <c r="D9" s="1064"/>
      <c r="E9" s="1053"/>
      <c r="F9" s="1060"/>
      <c r="G9" s="1060"/>
      <c r="H9" s="1060"/>
      <c r="I9" s="1055"/>
      <c r="J9" s="1061"/>
      <c r="K9" s="1055"/>
      <c r="L9" s="1055"/>
    </row>
    <row r="10" spans="1:12" s="1056" customFormat="1" ht="15.75">
      <c r="A10" s="1068"/>
      <c r="B10" s="1065"/>
      <c r="C10" s="1064"/>
      <c r="D10" s="1064"/>
      <c r="E10" s="1053"/>
      <c r="F10" s="1060"/>
      <c r="G10" s="1060"/>
      <c r="H10" s="1060"/>
      <c r="I10" s="1055"/>
      <c r="J10" s="1061"/>
      <c r="K10" s="1055"/>
      <c r="L10" s="1055"/>
    </row>
    <row r="11" spans="1:12" s="932" customFormat="1" ht="15.75">
      <c r="A11" s="1070" t="s">
        <v>259</v>
      </c>
      <c r="B11" s="1071" t="s">
        <v>16</v>
      </c>
      <c r="C11" s="1072"/>
      <c r="D11" s="1073"/>
      <c r="E11" s="1074">
        <f>E54</f>
        <v>0</v>
      </c>
      <c r="F11" s="1075"/>
      <c r="G11" s="1076"/>
      <c r="H11" s="1076"/>
      <c r="I11" s="1077"/>
      <c r="J11" s="1078"/>
      <c r="K11" s="1077"/>
      <c r="L11" s="1077"/>
    </row>
    <row r="12" spans="1:12" s="932" customFormat="1" ht="15.75">
      <c r="A12" s="1079" t="s">
        <v>261</v>
      </c>
      <c r="B12" s="1071" t="s">
        <v>258</v>
      </c>
      <c r="C12" s="1080"/>
      <c r="D12" s="1073"/>
      <c r="E12" s="1081">
        <f>E68</f>
        <v>0</v>
      </c>
      <c r="F12" s="1075"/>
      <c r="G12" s="1076"/>
      <c r="H12" s="1076"/>
      <c r="I12" s="1077"/>
      <c r="J12" s="1078"/>
      <c r="K12" s="1077"/>
      <c r="L12" s="1077"/>
    </row>
    <row r="13" spans="1:12" s="932" customFormat="1" ht="15.75">
      <c r="A13" s="1079"/>
      <c r="B13" s="1082"/>
      <c r="C13" s="1075"/>
      <c r="D13" s="1083"/>
      <c r="E13" s="1084"/>
      <c r="F13" s="1075"/>
      <c r="G13" s="1076"/>
      <c r="H13" s="1076"/>
      <c r="I13" s="1077"/>
      <c r="J13" s="1078"/>
      <c r="K13" s="1077"/>
      <c r="L13" s="1077"/>
    </row>
    <row r="14" spans="1:12" s="932" customFormat="1" ht="15.75">
      <c r="A14" s="1079"/>
      <c r="B14" s="1082"/>
      <c r="C14" s="1075"/>
      <c r="D14" s="1083"/>
      <c r="E14" s="1084"/>
      <c r="F14" s="1075"/>
      <c r="G14" s="1076"/>
      <c r="H14" s="1076"/>
      <c r="I14" s="1077"/>
      <c r="J14" s="1078"/>
      <c r="K14" s="1077"/>
      <c r="L14" s="1077"/>
    </row>
    <row r="15" spans="1:12" s="932" customFormat="1" ht="16.5" thickBot="1">
      <c r="A15" s="1085" t="s">
        <v>467</v>
      </c>
      <c r="B15" s="1086"/>
      <c r="C15" s="1087"/>
      <c r="D15" s="1088"/>
      <c r="E15" s="1089">
        <f>SUM(E11:E12)</f>
        <v>0</v>
      </c>
      <c r="F15" s="1085"/>
      <c r="G15" s="1076"/>
      <c r="H15" s="1076"/>
      <c r="I15" s="1077"/>
      <c r="J15" s="1078"/>
      <c r="K15" s="1077"/>
      <c r="L15" s="1077"/>
    </row>
    <row r="16" spans="1:12" s="932" customFormat="1" ht="16.5" thickTop="1">
      <c r="A16" s="1085"/>
      <c r="B16" s="1090"/>
      <c r="C16" s="1085"/>
      <c r="D16" s="1075"/>
      <c r="E16" s="1091"/>
      <c r="F16" s="1085"/>
      <c r="G16" s="1076"/>
      <c r="H16" s="1076"/>
      <c r="I16" s="1077"/>
      <c r="J16" s="1078"/>
      <c r="K16" s="1077"/>
      <c r="L16" s="1077"/>
    </row>
    <row r="17" spans="1:12" s="1056" customFormat="1" ht="15.75">
      <c r="A17" s="1051"/>
      <c r="B17" s="1052"/>
      <c r="C17" s="1053"/>
      <c r="D17" s="1053"/>
      <c r="E17" s="1053"/>
      <c r="F17" s="1054"/>
      <c r="G17" s="1054"/>
      <c r="H17" s="1054"/>
      <c r="I17" s="1055"/>
      <c r="J17" s="1055"/>
      <c r="K17" s="1055"/>
      <c r="L17" s="1055"/>
    </row>
    <row r="18" spans="1:12" s="1056" customFormat="1" ht="15.75">
      <c r="A18" s="1051"/>
      <c r="B18" s="1052"/>
      <c r="C18" s="1053"/>
      <c r="D18" s="1053"/>
      <c r="E18" s="1053"/>
      <c r="F18" s="1054"/>
      <c r="G18" s="1054"/>
      <c r="H18" s="1054"/>
      <c r="I18" s="1055"/>
      <c r="J18" s="1055"/>
      <c r="K18" s="1055"/>
      <c r="L18" s="1055"/>
    </row>
    <row r="19" spans="1:12" s="1056" customFormat="1" ht="15.75">
      <c r="A19" s="1051"/>
      <c r="B19" s="1052"/>
      <c r="C19" s="1053"/>
      <c r="D19" s="1053"/>
      <c r="E19" s="1053"/>
      <c r="F19" s="1054"/>
      <c r="G19" s="1054"/>
      <c r="H19" s="1054"/>
      <c r="I19" s="1055"/>
      <c r="J19" s="1055"/>
      <c r="K19" s="1055"/>
      <c r="L19" s="1055"/>
    </row>
    <row r="20" spans="1:12" s="1056" customFormat="1" ht="15.75">
      <c r="A20" s="1051"/>
      <c r="B20" s="1052"/>
      <c r="C20" s="1053"/>
      <c r="D20" s="1053"/>
      <c r="E20" s="1053"/>
      <c r="F20" s="1054"/>
      <c r="G20" s="1054"/>
      <c r="H20" s="1054"/>
      <c r="I20" s="1055"/>
      <c r="J20" s="1055"/>
      <c r="K20" s="1055"/>
      <c r="L20" s="1055"/>
    </row>
    <row r="21" spans="1:12" s="1056" customFormat="1" ht="15.75">
      <c r="A21" s="1051"/>
      <c r="B21" s="1052"/>
      <c r="C21" s="1053"/>
      <c r="D21" s="1053"/>
      <c r="E21" s="1053"/>
      <c r="F21" s="1054"/>
      <c r="G21" s="1054"/>
      <c r="H21" s="1054"/>
      <c r="I21" s="1055"/>
      <c r="J21" s="1055"/>
      <c r="K21" s="1055"/>
      <c r="L21" s="1055"/>
    </row>
    <row r="22" spans="1:12" s="1056" customFormat="1" ht="15.75">
      <c r="A22" s="1051"/>
      <c r="B22" s="1052"/>
      <c r="C22" s="1053"/>
      <c r="D22" s="1053"/>
      <c r="E22" s="1053"/>
      <c r="F22" s="1054"/>
      <c r="G22" s="1054"/>
      <c r="H22" s="1054"/>
      <c r="I22" s="1055"/>
      <c r="J22" s="1055"/>
      <c r="K22" s="1055"/>
      <c r="L22" s="1055"/>
    </row>
    <row r="23" spans="1:8" ht="15.75">
      <c r="A23" s="1092" t="s">
        <v>259</v>
      </c>
      <c r="B23" s="1093" t="s">
        <v>16</v>
      </c>
      <c r="C23" s="1000" t="s">
        <v>176</v>
      </c>
      <c r="D23" s="1001" t="s">
        <v>177</v>
      </c>
      <c r="E23" s="1001" t="s">
        <v>456</v>
      </c>
      <c r="F23" s="1094"/>
      <c r="G23" s="1094"/>
      <c r="H23" s="1094"/>
    </row>
    <row r="24" spans="1:12" s="1102" customFormat="1" ht="12.75">
      <c r="A24" s="1097"/>
      <c r="B24" s="1098"/>
      <c r="C24" s="1099"/>
      <c r="D24" s="1099"/>
      <c r="E24" s="1099"/>
      <c r="F24" s="1100"/>
      <c r="G24" s="1100"/>
      <c r="H24" s="1100"/>
      <c r="I24" s="1101"/>
      <c r="J24" s="1101"/>
      <c r="K24" s="1101"/>
      <c r="L24" s="1101"/>
    </row>
    <row r="25" spans="1:12" s="1102" customFormat="1" ht="12.75">
      <c r="A25" s="1103" t="s">
        <v>259</v>
      </c>
      <c r="B25" s="1104" t="s">
        <v>260</v>
      </c>
      <c r="C25" s="1104"/>
      <c r="D25" s="1104"/>
      <c r="E25" s="1099"/>
      <c r="F25" s="1105"/>
      <c r="G25" s="1100"/>
      <c r="H25" s="1100"/>
      <c r="I25" s="1101"/>
      <c r="J25" s="1101"/>
      <c r="K25" s="1101"/>
      <c r="L25" s="1101"/>
    </row>
    <row r="26" spans="1:12" s="1102" customFormat="1" ht="12.75">
      <c r="A26" s="1103"/>
      <c r="B26" s="1106" t="s">
        <v>71</v>
      </c>
      <c r="C26" s="1107">
        <v>73</v>
      </c>
      <c r="D26" s="1187"/>
      <c r="E26" s="1108">
        <f>D26*C26</f>
        <v>0</v>
      </c>
      <c r="F26" s="1109"/>
      <c r="G26" s="1109"/>
      <c r="H26" s="1110"/>
      <c r="I26" s="1101"/>
      <c r="J26" s="1101"/>
      <c r="K26" s="1101"/>
      <c r="L26" s="1101"/>
    </row>
    <row r="27" spans="1:12" s="1102" customFormat="1" ht="12.75">
      <c r="A27" s="1097"/>
      <c r="B27" s="1098"/>
      <c r="C27" s="1099"/>
      <c r="D27" s="1099"/>
      <c r="E27" s="1099"/>
      <c r="F27" s="1100"/>
      <c r="G27" s="1100"/>
      <c r="H27" s="1100"/>
      <c r="I27" s="1101"/>
      <c r="J27" s="1101"/>
      <c r="K27" s="1101"/>
      <c r="L27" s="1101"/>
    </row>
    <row r="28" spans="1:12" s="1102" customFormat="1" ht="12.75">
      <c r="A28" s="1103" t="s">
        <v>263</v>
      </c>
      <c r="B28" s="1104" t="s">
        <v>265</v>
      </c>
      <c r="C28" s="1104"/>
      <c r="D28" s="1104"/>
      <c r="E28" s="1099"/>
      <c r="F28" s="1105"/>
      <c r="G28" s="1100"/>
      <c r="H28" s="1100"/>
      <c r="I28" s="1101"/>
      <c r="J28" s="1101"/>
      <c r="K28" s="1101"/>
      <c r="L28" s="1101"/>
    </row>
    <row r="29" spans="1:12" s="1102" customFormat="1" ht="12.75">
      <c r="A29" s="1103"/>
      <c r="B29" s="1106" t="s">
        <v>71</v>
      </c>
      <c r="C29" s="1107">
        <v>73</v>
      </c>
      <c r="D29" s="1187"/>
      <c r="E29" s="1108">
        <f>D29*C29</f>
        <v>0</v>
      </c>
      <c r="F29" s="1109"/>
      <c r="G29" s="1109"/>
      <c r="H29" s="1110"/>
      <c r="I29" s="1101"/>
      <c r="J29" s="1101"/>
      <c r="K29" s="1101"/>
      <c r="L29" s="1101"/>
    </row>
    <row r="30" spans="1:12" s="1102" customFormat="1" ht="12.75">
      <c r="A30" s="1111"/>
      <c r="B30" s="1098"/>
      <c r="C30" s="1099"/>
      <c r="D30" s="1099"/>
      <c r="E30" s="1099"/>
      <c r="F30" s="1100"/>
      <c r="G30" s="1100"/>
      <c r="H30" s="1100"/>
      <c r="I30" s="1101"/>
      <c r="J30" s="1101"/>
      <c r="K30" s="1101"/>
      <c r="L30" s="1101"/>
    </row>
    <row r="31" spans="1:12" s="1102" customFormat="1" ht="51">
      <c r="A31" s="1103" t="s">
        <v>266</v>
      </c>
      <c r="B31" s="1104" t="s">
        <v>268</v>
      </c>
      <c r="C31" s="1104"/>
      <c r="D31" s="1104"/>
      <c r="E31" s="1104"/>
      <c r="F31" s="1110"/>
      <c r="G31" s="1110"/>
      <c r="H31" s="1110"/>
      <c r="I31" s="1101"/>
      <c r="J31" s="1112"/>
      <c r="K31" s="1101"/>
      <c r="L31" s="1101"/>
    </row>
    <row r="32" spans="1:12" s="1102" customFormat="1" ht="12.75">
      <c r="A32" s="1103"/>
      <c r="B32" s="1106" t="s">
        <v>269</v>
      </c>
      <c r="C32" s="1107">
        <v>78</v>
      </c>
      <c r="D32" s="1188"/>
      <c r="E32" s="1108">
        <f>D32*C32</f>
        <v>0</v>
      </c>
      <c r="F32" s="1110"/>
      <c r="G32" s="1110"/>
      <c r="H32" s="1110"/>
      <c r="I32" s="1101"/>
      <c r="J32" s="1112"/>
      <c r="K32" s="1101"/>
      <c r="L32" s="1101"/>
    </row>
    <row r="33" spans="1:12" s="1102" customFormat="1" ht="12.75">
      <c r="A33" s="1111"/>
      <c r="B33" s="1104"/>
      <c r="C33" s="1113"/>
      <c r="D33" s="1113"/>
      <c r="E33" s="940"/>
      <c r="F33" s="1114"/>
      <c r="G33" s="1114"/>
      <c r="H33" s="1115"/>
      <c r="I33" s="1101"/>
      <c r="J33" s="1112"/>
      <c r="K33" s="1101"/>
      <c r="L33" s="1101"/>
    </row>
    <row r="34" spans="1:5" s="597" customFormat="1" ht="51">
      <c r="A34" s="597" t="s">
        <v>270</v>
      </c>
      <c r="B34" s="1009" t="s">
        <v>624</v>
      </c>
      <c r="C34" s="591"/>
      <c r="D34" s="592"/>
      <c r="E34" s="593"/>
    </row>
    <row r="35" spans="2:5" s="597" customFormat="1" ht="12.75">
      <c r="B35" s="348" t="s">
        <v>528</v>
      </c>
      <c r="C35" s="591"/>
      <c r="D35" s="592"/>
      <c r="E35" s="593"/>
    </row>
    <row r="36" spans="2:8" s="597" customFormat="1" ht="12.75">
      <c r="B36" s="1010" t="s">
        <v>613</v>
      </c>
      <c r="C36" s="591"/>
      <c r="D36" s="592"/>
      <c r="E36" s="593"/>
      <c r="G36" s="1011"/>
      <c r="H36" s="1012"/>
    </row>
    <row r="37" spans="2:7" s="597" customFormat="1" ht="12.75">
      <c r="B37" s="598" t="s">
        <v>271</v>
      </c>
      <c r="C37" s="599">
        <v>39</v>
      </c>
      <c r="D37" s="649"/>
      <c r="E37" s="600">
        <f>D37*C37</f>
        <v>0</v>
      </c>
      <c r="G37" s="1012" t="e">
        <f>#REF!+#REF!+#REF!+#REF!+#REF!</f>
        <v>#REF!</v>
      </c>
    </row>
    <row r="38" spans="2:7" s="597" customFormat="1" ht="12.75">
      <c r="B38" s="1010" t="s">
        <v>614</v>
      </c>
      <c r="C38" s="591"/>
      <c r="D38" s="592"/>
      <c r="E38" s="593"/>
      <c r="G38" s="597">
        <f>78/2</f>
        <v>39</v>
      </c>
    </row>
    <row r="39" spans="2:5" s="597" customFormat="1" ht="12.75">
      <c r="B39" s="598" t="s">
        <v>271</v>
      </c>
      <c r="C39" s="599">
        <v>39</v>
      </c>
      <c r="D39" s="649"/>
      <c r="E39" s="600">
        <f>D39*C39</f>
        <v>0</v>
      </c>
    </row>
    <row r="40" spans="2:5" s="597" customFormat="1" ht="12.75">
      <c r="B40" s="1010"/>
      <c r="C40" s="591"/>
      <c r="D40" s="592"/>
      <c r="E40" s="593"/>
    </row>
    <row r="41" spans="1:12" s="1102" customFormat="1" ht="102">
      <c r="A41" s="1103" t="s">
        <v>272</v>
      </c>
      <c r="B41" s="1015" t="s">
        <v>616</v>
      </c>
      <c r="C41" s="1104"/>
      <c r="D41" s="1104"/>
      <c r="E41" s="1099"/>
      <c r="F41" s="1105"/>
      <c r="G41" s="1100"/>
      <c r="H41" s="1100"/>
      <c r="I41" s="1101"/>
      <c r="J41" s="1101"/>
      <c r="K41" s="1101"/>
      <c r="L41" s="1101"/>
    </row>
    <row r="42" spans="1:12" s="1102" customFormat="1" ht="14.25">
      <c r="A42" s="1103"/>
      <c r="B42" s="1106" t="s">
        <v>625</v>
      </c>
      <c r="C42" s="1107">
        <v>66</v>
      </c>
      <c r="D42" s="1189"/>
      <c r="E42" s="1107">
        <f>D42*C42</f>
        <v>0</v>
      </c>
      <c r="G42" s="1110">
        <f>C37+C39-C46</f>
        <v>66</v>
      </c>
      <c r="H42" s="1110"/>
      <c r="I42" s="1101"/>
      <c r="J42" s="1101"/>
      <c r="K42" s="1101"/>
      <c r="L42" s="1101"/>
    </row>
    <row r="43" spans="1:12" s="1102" customFormat="1" ht="12.75">
      <c r="A43" s="1103"/>
      <c r="B43" s="1105"/>
      <c r="C43" s="1110"/>
      <c r="D43" s="1110"/>
      <c r="E43" s="1110"/>
      <c r="F43" s="1110"/>
      <c r="G43" s="1110"/>
      <c r="H43" s="1110"/>
      <c r="I43" s="1101"/>
      <c r="J43" s="1101"/>
      <c r="K43" s="1101"/>
      <c r="L43" s="1101"/>
    </row>
    <row r="44" spans="1:12" s="1102" customFormat="1" ht="38.25">
      <c r="A44" s="1103" t="s">
        <v>273</v>
      </c>
      <c r="B44" s="1104" t="s">
        <v>629</v>
      </c>
      <c r="C44" s="1104"/>
      <c r="D44" s="1104"/>
      <c r="E44" s="1099"/>
      <c r="F44" s="1105"/>
      <c r="G44" s="1100"/>
      <c r="H44" s="1100"/>
      <c r="I44" s="1101"/>
      <c r="J44" s="1101"/>
      <c r="K44" s="1101"/>
      <c r="L44" s="1101"/>
    </row>
    <row r="45" spans="1:12" s="1102" customFormat="1" ht="12.75">
      <c r="A45" s="1111"/>
      <c r="B45" s="1104" t="s">
        <v>630</v>
      </c>
      <c r="C45" s="1099"/>
      <c r="D45" s="1099"/>
      <c r="E45" s="1099"/>
      <c r="F45" s="1100"/>
      <c r="G45" s="1100"/>
      <c r="H45" s="1100"/>
      <c r="I45" s="1101"/>
      <c r="J45" s="1101"/>
      <c r="K45" s="1101"/>
      <c r="L45" s="1101"/>
    </row>
    <row r="46" spans="1:12" s="1102" customFormat="1" ht="14.25">
      <c r="A46" s="1103"/>
      <c r="B46" s="1106" t="s">
        <v>625</v>
      </c>
      <c r="C46" s="1107">
        <v>12</v>
      </c>
      <c r="D46" s="1189"/>
      <c r="E46" s="1107">
        <f>D46*C46</f>
        <v>0</v>
      </c>
      <c r="F46" s="1110"/>
      <c r="G46" s="1110"/>
      <c r="H46" s="1110"/>
      <c r="I46" s="1101"/>
      <c r="J46" s="1101"/>
      <c r="K46" s="1101"/>
      <c r="L46" s="1101"/>
    </row>
    <row r="47" spans="1:12" s="1102" customFormat="1" ht="12.75">
      <c r="A47" s="1103"/>
      <c r="B47" s="1105"/>
      <c r="C47" s="1110"/>
      <c r="D47" s="1110"/>
      <c r="E47" s="1110"/>
      <c r="F47" s="1110"/>
      <c r="G47" s="1110"/>
      <c r="H47" s="1110"/>
      <c r="I47" s="1101"/>
      <c r="J47" s="1101"/>
      <c r="K47" s="1101"/>
      <c r="L47" s="1101"/>
    </row>
    <row r="48" spans="1:12" s="1102" customFormat="1" ht="25.5">
      <c r="A48" s="1103" t="s">
        <v>274</v>
      </c>
      <c r="B48" s="1116" t="s">
        <v>285</v>
      </c>
      <c r="C48" s="1105"/>
      <c r="D48" s="1105"/>
      <c r="E48" s="1099"/>
      <c r="F48" s="1105"/>
      <c r="G48" s="1100"/>
      <c r="H48" s="1100"/>
      <c r="I48" s="1101"/>
      <c r="J48" s="1101"/>
      <c r="K48" s="1101"/>
      <c r="L48" s="1101"/>
    </row>
    <row r="49" spans="1:12" s="1102" customFormat="1" ht="14.25">
      <c r="A49" s="1103"/>
      <c r="B49" s="1106" t="s">
        <v>626</v>
      </c>
      <c r="C49" s="1107">
        <v>35</v>
      </c>
      <c r="D49" s="1189"/>
      <c r="E49" s="1108">
        <f>D49*C49</f>
        <v>0</v>
      </c>
      <c r="F49" s="1110"/>
      <c r="G49" s="1110"/>
      <c r="H49" s="1110"/>
      <c r="I49" s="1101"/>
      <c r="J49" s="1101"/>
      <c r="K49" s="1101"/>
      <c r="L49" s="1101"/>
    </row>
    <row r="50" spans="1:12" s="1102" customFormat="1" ht="12.75">
      <c r="A50" s="1103"/>
      <c r="B50" s="1105"/>
      <c r="C50" s="1110"/>
      <c r="D50" s="1110"/>
      <c r="E50" s="1110"/>
      <c r="F50" s="1110"/>
      <c r="G50" s="1110"/>
      <c r="H50" s="1110"/>
      <c r="I50" s="1101"/>
      <c r="J50" s="1101"/>
      <c r="K50" s="1101"/>
      <c r="L50" s="1101"/>
    </row>
    <row r="51" spans="1:12" s="1102" customFormat="1" ht="216.75">
      <c r="A51" s="1103" t="s">
        <v>275</v>
      </c>
      <c r="B51" s="867" t="s">
        <v>95</v>
      </c>
      <c r="C51" s="1110"/>
      <c r="D51" s="1110"/>
      <c r="E51" s="1110"/>
      <c r="F51" s="1110"/>
      <c r="G51" s="1110"/>
      <c r="H51" s="1110"/>
      <c r="I51" s="1101"/>
      <c r="J51" s="1101"/>
      <c r="K51" s="1101"/>
      <c r="L51" s="1101"/>
    </row>
    <row r="52" spans="1:12" s="1102" customFormat="1" ht="12.75">
      <c r="A52" s="1103"/>
      <c r="B52" s="1106" t="s">
        <v>637</v>
      </c>
      <c r="C52" s="1108">
        <v>110</v>
      </c>
      <c r="D52" s="1189"/>
      <c r="E52" s="1108">
        <f>D52*C52</f>
        <v>0</v>
      </c>
      <c r="F52" s="1110"/>
      <c r="G52" s="1110"/>
      <c r="H52" s="1110"/>
      <c r="I52" s="1101"/>
      <c r="J52" s="1101"/>
      <c r="K52" s="1101"/>
      <c r="L52" s="1101"/>
    </row>
    <row r="53" spans="1:8" s="1101" customFormat="1" ht="12.75">
      <c r="A53" s="1117"/>
      <c r="B53" s="1105"/>
      <c r="C53" s="1105"/>
      <c r="D53" s="1105"/>
      <c r="E53" s="1100"/>
      <c r="F53" s="1105"/>
      <c r="G53" s="1100"/>
      <c r="H53" s="1100"/>
    </row>
    <row r="54" spans="1:12" s="1056" customFormat="1" ht="16.5" thickBot="1">
      <c r="A54" s="1051"/>
      <c r="B54" s="1118" t="s">
        <v>292</v>
      </c>
      <c r="C54" s="1119"/>
      <c r="D54" s="1119"/>
      <c r="E54" s="885">
        <f>SUM(E26:E52)</f>
        <v>0</v>
      </c>
      <c r="F54" s="1120"/>
      <c r="G54" s="1120"/>
      <c r="H54" s="1120"/>
      <c r="I54" s="1055"/>
      <c r="J54" s="1055"/>
      <c r="K54" s="1055"/>
      <c r="L54" s="1055"/>
    </row>
    <row r="55" spans="1:8" ht="15.75" thickTop="1">
      <c r="A55" s="1121"/>
      <c r="B55" s="1122"/>
      <c r="C55" s="1123"/>
      <c r="D55" s="1123"/>
      <c r="E55" s="1124"/>
      <c r="F55" s="1124"/>
      <c r="G55" s="1124"/>
      <c r="H55" s="1124"/>
    </row>
    <row r="56" spans="1:8" ht="15.75">
      <c r="A56" s="1125" t="s">
        <v>261</v>
      </c>
      <c r="B56" s="1093" t="s">
        <v>258</v>
      </c>
      <c r="C56" s="1000" t="s">
        <v>176</v>
      </c>
      <c r="D56" s="1001" t="s">
        <v>177</v>
      </c>
      <c r="E56" s="1001" t="s">
        <v>456</v>
      </c>
      <c r="F56" s="1094"/>
      <c r="G56" s="1094"/>
      <c r="H56" s="1094"/>
    </row>
    <row r="57" spans="2:12" s="1102" customFormat="1" ht="12.75">
      <c r="B57" s="1098"/>
      <c r="C57" s="1099"/>
      <c r="D57" s="1099"/>
      <c r="E57" s="1099"/>
      <c r="F57" s="1100"/>
      <c r="G57" s="1100"/>
      <c r="H57" s="1100"/>
      <c r="I57" s="1101"/>
      <c r="J57" s="1101"/>
      <c r="K57" s="1101"/>
      <c r="L57" s="1101"/>
    </row>
    <row r="58" spans="1:12" s="1102" customFormat="1" ht="25.5">
      <c r="A58" s="1103" t="s">
        <v>259</v>
      </c>
      <c r="B58" s="1104" t="s">
        <v>631</v>
      </c>
      <c r="C58" s="1104"/>
      <c r="D58" s="1104"/>
      <c r="E58" s="1099"/>
      <c r="F58" s="1105"/>
      <c r="G58" s="1100"/>
      <c r="H58" s="1100"/>
      <c r="I58" s="1101"/>
      <c r="J58" s="1101"/>
      <c r="K58" s="1101"/>
      <c r="L58" s="1101"/>
    </row>
    <row r="59" spans="1:12" s="1102" customFormat="1" ht="12.75">
      <c r="A59" s="1103"/>
      <c r="B59" s="1104" t="s">
        <v>632</v>
      </c>
      <c r="C59" s="1104"/>
      <c r="D59" s="1104"/>
      <c r="E59" s="1099"/>
      <c r="F59" s="1105"/>
      <c r="G59" s="1100"/>
      <c r="H59" s="1100"/>
      <c r="I59" s="1101"/>
      <c r="J59" s="1101"/>
      <c r="K59" s="1101"/>
      <c r="L59" s="1101"/>
    </row>
    <row r="60" spans="1:12" s="1102" customFormat="1" ht="12.75">
      <c r="A60" s="1103"/>
      <c r="B60" s="1126" t="s">
        <v>71</v>
      </c>
      <c r="C60" s="1107">
        <v>73</v>
      </c>
      <c r="D60" s="1188"/>
      <c r="E60" s="1127">
        <f>D60*C60</f>
        <v>0</v>
      </c>
      <c r="F60" s="1110"/>
      <c r="G60" s="1110"/>
      <c r="H60" s="1110"/>
      <c r="I60" s="1101"/>
      <c r="J60" s="1101"/>
      <c r="K60" s="1101"/>
      <c r="L60" s="1101"/>
    </row>
    <row r="61" spans="1:12" s="1102" customFormat="1" ht="12.75">
      <c r="A61" s="1103"/>
      <c r="B61" s="1105"/>
      <c r="C61" s="1110"/>
      <c r="D61" s="1110"/>
      <c r="E61" s="1110"/>
      <c r="F61" s="1110"/>
      <c r="G61" s="1110"/>
      <c r="H61" s="1110"/>
      <c r="I61" s="1101"/>
      <c r="J61" s="1101"/>
      <c r="K61" s="1101"/>
      <c r="L61" s="1101"/>
    </row>
    <row r="62" spans="1:12" s="1102" customFormat="1" ht="38.25">
      <c r="A62" s="1103" t="s">
        <v>263</v>
      </c>
      <c r="B62" s="1104" t="s">
        <v>319</v>
      </c>
      <c r="C62" s="1104"/>
      <c r="D62" s="1104"/>
      <c r="E62" s="1099"/>
      <c r="F62" s="1105"/>
      <c r="G62" s="1100"/>
      <c r="H62" s="1100"/>
      <c r="I62" s="1101"/>
      <c r="J62" s="1101"/>
      <c r="K62" s="1101"/>
      <c r="L62" s="1101"/>
    </row>
    <row r="63" spans="1:12" s="1102" customFormat="1" ht="12.75">
      <c r="A63" s="1103"/>
      <c r="B63" s="1106" t="s">
        <v>71</v>
      </c>
      <c r="C63" s="1107">
        <v>73</v>
      </c>
      <c r="D63" s="1189"/>
      <c r="E63" s="1127">
        <f>D63*C63</f>
        <v>0</v>
      </c>
      <c r="F63" s="1110"/>
      <c r="G63" s="1110"/>
      <c r="H63" s="1110"/>
      <c r="I63" s="1101"/>
      <c r="J63" s="1101"/>
      <c r="K63" s="1101"/>
      <c r="L63" s="1101"/>
    </row>
    <row r="64" spans="1:12" s="1128" customFormat="1" ht="12.75">
      <c r="A64" s="1103"/>
      <c r="B64" s="1105"/>
      <c r="C64" s="1110"/>
      <c r="D64" s="1110"/>
      <c r="E64" s="1110"/>
      <c r="F64" s="1110"/>
      <c r="G64" s="1110"/>
      <c r="H64" s="1110"/>
      <c r="I64" s="1112"/>
      <c r="J64" s="1112"/>
      <c r="K64" s="1112"/>
      <c r="L64" s="1112"/>
    </row>
    <row r="65" spans="1:12" s="1102" customFormat="1" ht="38.25">
      <c r="A65" s="1103" t="s">
        <v>264</v>
      </c>
      <c r="B65" s="1104" t="s">
        <v>322</v>
      </c>
      <c r="C65" s="1104"/>
      <c r="D65" s="1104"/>
      <c r="E65" s="1099"/>
      <c r="F65" s="1105"/>
      <c r="G65" s="1100"/>
      <c r="H65" s="1100"/>
      <c r="I65" s="1101"/>
      <c r="J65" s="1101"/>
      <c r="K65" s="1101"/>
      <c r="L65" s="1101"/>
    </row>
    <row r="66" spans="1:12" s="1102" customFormat="1" ht="12.75">
      <c r="A66" s="1129"/>
      <c r="B66" s="1106" t="s">
        <v>71</v>
      </c>
      <c r="C66" s="1107">
        <v>73</v>
      </c>
      <c r="D66" s="1189"/>
      <c r="E66" s="1127">
        <f>D66*C66</f>
        <v>0</v>
      </c>
      <c r="F66" s="1110"/>
      <c r="G66" s="1110"/>
      <c r="H66" s="1110"/>
      <c r="I66" s="1101"/>
      <c r="J66" s="1101"/>
      <c r="K66" s="1101"/>
      <c r="L66" s="1101"/>
    </row>
    <row r="67" spans="1:12" s="1102" customFormat="1" ht="12.75">
      <c r="A67" s="1130"/>
      <c r="B67" s="1105"/>
      <c r="C67" s="1110"/>
      <c r="D67" s="1110"/>
      <c r="E67" s="1110"/>
      <c r="F67" s="1110"/>
      <c r="G67" s="1110"/>
      <c r="H67" s="1110"/>
      <c r="I67" s="1101"/>
      <c r="J67" s="1101"/>
      <c r="K67" s="1101"/>
      <c r="L67" s="1101"/>
    </row>
    <row r="68" spans="1:8" s="1133" customFormat="1" ht="16.5" thickBot="1">
      <c r="A68" s="1131"/>
      <c r="B68" s="1118" t="s">
        <v>321</v>
      </c>
      <c r="C68" s="1119"/>
      <c r="D68" s="1119"/>
      <c r="E68" s="885">
        <f>SUM(E60:E67)</f>
        <v>0</v>
      </c>
      <c r="F68" s="1132"/>
      <c r="H68" s="1134"/>
    </row>
    <row r="69" spans="1:12" ht="15.75" thickTop="1">
      <c r="A69" s="1135"/>
      <c r="F69" s="1096"/>
      <c r="G69" s="1096"/>
      <c r="H69" s="1096"/>
      <c r="I69" s="1096"/>
      <c r="J69" s="1096"/>
      <c r="K69" s="1096"/>
      <c r="L69" s="1096"/>
    </row>
    <row r="70" spans="6:12" ht="15">
      <c r="F70" s="1096"/>
      <c r="G70" s="1096"/>
      <c r="H70" s="1096"/>
      <c r="I70" s="1096"/>
      <c r="J70" s="1096"/>
      <c r="K70" s="1096"/>
      <c r="L70" s="1096"/>
    </row>
    <row r="71" spans="6:12" ht="15">
      <c r="F71" s="1096"/>
      <c r="G71" s="1096"/>
      <c r="H71" s="1096"/>
      <c r="I71" s="1096"/>
      <c r="J71" s="1096"/>
      <c r="K71" s="1096"/>
      <c r="L71" s="1096"/>
    </row>
    <row r="72" spans="6:12" ht="15">
      <c r="F72" s="1096"/>
      <c r="G72" s="1096"/>
      <c r="H72" s="1096"/>
      <c r="I72" s="1096"/>
      <c r="J72" s="1096"/>
      <c r="K72" s="1096"/>
      <c r="L72" s="1096"/>
    </row>
    <row r="73" spans="1:8" ht="15">
      <c r="A73" s="1138"/>
      <c r="B73" s="1139"/>
      <c r="C73" s="1140"/>
      <c r="D73" s="1140"/>
      <c r="E73" s="1140"/>
      <c r="F73" s="1140"/>
      <c r="G73" s="1140"/>
      <c r="H73" s="1140"/>
    </row>
    <row r="74" spans="1:8" ht="15">
      <c r="A74" s="1138"/>
      <c r="B74" s="1139"/>
      <c r="C74" s="1140"/>
      <c r="D74" s="1140"/>
      <c r="E74" s="1140"/>
      <c r="F74" s="1140"/>
      <c r="G74" s="1140"/>
      <c r="H74" s="1140"/>
    </row>
    <row r="75" spans="1:8" s="1095" customFormat="1" ht="15">
      <c r="A75" s="1141"/>
      <c r="B75" s="1139"/>
      <c r="C75" s="1139"/>
      <c r="D75" s="1139"/>
      <c r="E75" s="1094"/>
      <c r="F75" s="1139"/>
      <c r="G75" s="1094"/>
      <c r="H75" s="1094"/>
    </row>
    <row r="76" spans="1:8" s="1095" customFormat="1" ht="15">
      <c r="A76" s="1141"/>
      <c r="B76" s="1139"/>
      <c r="C76" s="1140"/>
      <c r="D76" s="1140"/>
      <c r="E76" s="1140"/>
      <c r="F76" s="1140"/>
      <c r="G76" s="1140"/>
      <c r="H76" s="1140"/>
    </row>
    <row r="77" spans="1:8" s="1095" customFormat="1" ht="15">
      <c r="A77" s="1141"/>
      <c r="B77" s="1139"/>
      <c r="C77" s="1140"/>
      <c r="D77" s="1140"/>
      <c r="E77" s="1140"/>
      <c r="F77" s="1140"/>
      <c r="G77" s="1140"/>
      <c r="H77" s="1140"/>
    </row>
    <row r="78" spans="1:8" s="1095" customFormat="1" ht="15">
      <c r="A78" s="1141"/>
      <c r="B78" s="1139"/>
      <c r="C78" s="1139"/>
      <c r="D78" s="1139"/>
      <c r="E78" s="1094"/>
      <c r="F78" s="1139"/>
      <c r="G78" s="1094"/>
      <c r="H78" s="1094"/>
    </row>
    <row r="79" spans="1:8" s="1095" customFormat="1" ht="15">
      <c r="A79" s="1141"/>
      <c r="B79" s="1139"/>
      <c r="C79" s="1140"/>
      <c r="D79" s="1140"/>
      <c r="E79" s="1140"/>
      <c r="F79" s="1140"/>
      <c r="G79" s="1140"/>
      <c r="H79" s="1140"/>
    </row>
    <row r="80" spans="1:8" ht="15">
      <c r="A80" s="1138"/>
      <c r="B80" s="1139"/>
      <c r="C80" s="1140"/>
      <c r="D80" s="1140"/>
      <c r="E80" s="1140"/>
      <c r="F80" s="1140"/>
      <c r="G80" s="1140"/>
      <c r="H80" s="1140"/>
    </row>
    <row r="81" spans="1:7" s="1147" customFormat="1" ht="15">
      <c r="A81" s="1142"/>
      <c r="B81" s="1143"/>
      <c r="C81" s="1143"/>
      <c r="D81" s="1144"/>
      <c r="E81" s="1145"/>
      <c r="F81" s="1146"/>
      <c r="G81" s="1146"/>
    </row>
    <row r="82" spans="1:8" ht="15">
      <c r="A82" s="1121"/>
      <c r="B82" s="1143"/>
      <c r="C82" s="1148"/>
      <c r="D82" s="1149"/>
      <c r="E82" s="1140"/>
      <c r="F82" s="1094"/>
      <c r="G82" s="1094"/>
      <c r="H82" s="1094"/>
    </row>
    <row r="83" spans="1:11" s="1153" customFormat="1" ht="15">
      <c r="A83" s="1150"/>
      <c r="B83" s="1151"/>
      <c r="C83" s="1137"/>
      <c r="D83" s="1137"/>
      <c r="E83" s="1137"/>
      <c r="F83" s="1152"/>
      <c r="G83" s="1152"/>
      <c r="H83" s="1152"/>
      <c r="K83" s="1150"/>
    </row>
    <row r="84" spans="1:11" ht="15">
      <c r="A84" s="1121"/>
      <c r="B84" s="1139"/>
      <c r="C84" s="1154"/>
      <c r="D84" s="1154"/>
      <c r="E84" s="1152"/>
      <c r="F84" s="1124"/>
      <c r="G84" s="1124"/>
      <c r="H84" s="1124"/>
      <c r="K84" s="1155"/>
    </row>
    <row r="85" spans="1:8" ht="15">
      <c r="A85" s="1121"/>
      <c r="B85" s="1151"/>
      <c r="C85" s="1137"/>
      <c r="E85" s="1137"/>
      <c r="F85" s="1094"/>
      <c r="G85" s="1094"/>
      <c r="H85" s="1094"/>
    </row>
    <row r="86" spans="1:8" ht="15">
      <c r="A86" s="1121"/>
      <c r="B86" s="1151"/>
      <c r="C86" s="1137"/>
      <c r="E86" s="1137"/>
      <c r="F86" s="1094"/>
      <c r="G86" s="1094"/>
      <c r="H86" s="1094"/>
    </row>
    <row r="87" spans="1:8" ht="15">
      <c r="A87" s="1121"/>
      <c r="B87" s="1151"/>
      <c r="C87" s="1137"/>
      <c r="E87" s="1137"/>
      <c r="F87" s="1094"/>
      <c r="G87" s="1094"/>
      <c r="H87" s="1094"/>
    </row>
    <row r="88" spans="1:8" ht="15">
      <c r="A88" s="1121"/>
      <c r="B88" s="1151"/>
      <c r="C88" s="1137"/>
      <c r="E88" s="1137"/>
      <c r="F88" s="1094"/>
      <c r="G88" s="1094"/>
      <c r="H88" s="1094"/>
    </row>
    <row r="89" spans="1:8" ht="15">
      <c r="A89" s="1121"/>
      <c r="B89" s="1151"/>
      <c r="C89" s="1137"/>
      <c r="E89" s="1137"/>
      <c r="F89" s="1094"/>
      <c r="G89" s="1094"/>
      <c r="H89" s="1094"/>
    </row>
    <row r="90" spans="1:8" ht="15">
      <c r="A90" s="1121"/>
      <c r="B90" s="1151"/>
      <c r="C90" s="1137"/>
      <c r="E90" s="1137"/>
      <c r="F90" s="1094"/>
      <c r="G90" s="1094"/>
      <c r="H90" s="1094"/>
    </row>
    <row r="91" spans="1:8" ht="15">
      <c r="A91" s="1121"/>
      <c r="B91" s="1151"/>
      <c r="C91" s="1137"/>
      <c r="E91" s="1137"/>
      <c r="F91" s="1094"/>
      <c r="G91" s="1094"/>
      <c r="H91" s="1094"/>
    </row>
    <row r="92" spans="5:8" ht="15">
      <c r="E92" s="1137"/>
      <c r="H92" s="1094"/>
    </row>
    <row r="93" spans="5:8" ht="15">
      <c r="E93" s="1137"/>
      <c r="H93" s="1094"/>
    </row>
    <row r="94" spans="1:8" ht="15">
      <c r="A94" s="1156"/>
      <c r="B94" s="1122"/>
      <c r="C94" s="1137"/>
      <c r="E94" s="1137"/>
      <c r="F94" s="1094"/>
      <c r="G94" s="1094"/>
      <c r="H94" s="1094"/>
    </row>
    <row r="95" spans="1:8" ht="15">
      <c r="A95" s="1157"/>
      <c r="B95" s="1151"/>
      <c r="C95" s="1137"/>
      <c r="E95" s="1137"/>
      <c r="F95" s="1094"/>
      <c r="G95" s="1094"/>
      <c r="H95" s="1094"/>
    </row>
    <row r="96" spans="1:8" s="1095" customFormat="1" ht="15">
      <c r="A96" s="1141"/>
      <c r="B96" s="1158"/>
      <c r="C96" s="1159"/>
      <c r="D96" s="1139"/>
      <c r="E96" s="1094"/>
      <c r="F96" s="1139"/>
      <c r="G96" s="1094"/>
      <c r="H96" s="1094"/>
    </row>
    <row r="97" spans="1:8" s="1095" customFormat="1" ht="15">
      <c r="A97" s="1141"/>
      <c r="B97" s="1139"/>
      <c r="C97" s="1139"/>
      <c r="D97" s="1139"/>
      <c r="E97" s="1094"/>
      <c r="F97" s="1139"/>
      <c r="G97" s="1094"/>
      <c r="H97" s="1094"/>
    </row>
    <row r="98" spans="1:8" s="1095" customFormat="1" ht="15">
      <c r="A98" s="1141"/>
      <c r="B98" s="1139"/>
      <c r="C98" s="1140"/>
      <c r="D98" s="1140"/>
      <c r="E98" s="1140"/>
      <c r="F98" s="1140"/>
      <c r="G98" s="1140"/>
      <c r="H98" s="1140"/>
    </row>
    <row r="99" spans="1:8" s="1095" customFormat="1" ht="15">
      <c r="A99" s="1141"/>
      <c r="B99" s="1139"/>
      <c r="C99" s="1160"/>
      <c r="D99" s="1140"/>
      <c r="E99" s="1140"/>
      <c r="F99" s="1140"/>
      <c r="G99" s="1140"/>
      <c r="H99" s="1140"/>
    </row>
    <row r="100" spans="1:8" s="1095" customFormat="1" ht="15">
      <c r="A100" s="1141"/>
      <c r="B100" s="1139"/>
      <c r="C100" s="1160"/>
      <c r="D100" s="1140"/>
      <c r="E100" s="1140"/>
      <c r="F100" s="1140"/>
      <c r="G100" s="1140"/>
      <c r="H100" s="1140"/>
    </row>
    <row r="101" spans="1:8" s="1095" customFormat="1" ht="15">
      <c r="A101" s="1141"/>
      <c r="B101" s="1139"/>
      <c r="C101" s="1140"/>
      <c r="D101" s="1140"/>
      <c r="E101" s="1140"/>
      <c r="F101" s="1140"/>
      <c r="G101" s="1140"/>
      <c r="H101" s="1140"/>
    </row>
    <row r="102" spans="1:8" s="1095" customFormat="1" ht="15">
      <c r="A102" s="1141"/>
      <c r="B102" s="1139"/>
      <c r="C102" s="1160"/>
      <c r="D102" s="1140"/>
      <c r="E102" s="1140"/>
      <c r="F102" s="1140"/>
      <c r="G102" s="1140"/>
      <c r="H102" s="1140"/>
    </row>
    <row r="103" spans="1:8" s="1095" customFormat="1" ht="15">
      <c r="A103" s="1141"/>
      <c r="B103" s="1139"/>
      <c r="C103" s="1160"/>
      <c r="D103" s="1140"/>
      <c r="E103" s="1140"/>
      <c r="F103" s="1140"/>
      <c r="G103" s="1140"/>
      <c r="H103" s="1140"/>
    </row>
    <row r="104" spans="1:8" s="1095" customFormat="1" ht="15">
      <c r="A104" s="1141"/>
      <c r="B104" s="1139"/>
      <c r="C104" s="1140"/>
      <c r="D104" s="1140"/>
      <c r="E104" s="1140"/>
      <c r="F104" s="1140"/>
      <c r="G104" s="1140"/>
      <c r="H104" s="1140"/>
    </row>
    <row r="105" spans="1:8" s="1095" customFormat="1" ht="15">
      <c r="A105" s="1141"/>
      <c r="B105" s="1139"/>
      <c r="C105" s="1140"/>
      <c r="D105" s="1140"/>
      <c r="E105" s="1140"/>
      <c r="F105" s="1140"/>
      <c r="G105" s="1140"/>
      <c r="H105" s="1140"/>
    </row>
    <row r="106" spans="1:8" s="1095" customFormat="1" ht="15">
      <c r="A106" s="1141"/>
      <c r="B106" s="1158"/>
      <c r="C106" s="1139"/>
      <c r="D106" s="1139"/>
      <c r="E106" s="1094"/>
      <c r="F106" s="1139"/>
      <c r="G106" s="1094"/>
      <c r="H106" s="1094"/>
    </row>
    <row r="107" spans="1:8" s="1095" customFormat="1" ht="15">
      <c r="A107" s="1141"/>
      <c r="B107" s="1158"/>
      <c r="C107" s="1159"/>
      <c r="D107" s="1139"/>
      <c r="E107" s="1094"/>
      <c r="F107" s="1139"/>
      <c r="G107" s="1094"/>
      <c r="H107" s="1094"/>
    </row>
    <row r="108" spans="1:8" s="1095" customFormat="1" ht="15">
      <c r="A108" s="1141"/>
      <c r="B108" s="1139"/>
      <c r="C108" s="1139"/>
      <c r="D108" s="1139"/>
      <c r="E108" s="1094"/>
      <c r="F108" s="1139"/>
      <c r="G108" s="1094"/>
      <c r="H108" s="1094"/>
    </row>
    <row r="109" spans="1:8" s="1095" customFormat="1" ht="15">
      <c r="A109" s="1141"/>
      <c r="B109" s="1139"/>
      <c r="C109" s="1140"/>
      <c r="D109" s="1140"/>
      <c r="E109" s="1140"/>
      <c r="F109" s="1140"/>
      <c r="G109" s="1140"/>
      <c r="H109" s="1140"/>
    </row>
    <row r="110" spans="1:8" s="1095" customFormat="1" ht="15">
      <c r="A110" s="1141"/>
      <c r="B110" s="1158"/>
      <c r="C110" s="1159"/>
      <c r="D110" s="1139"/>
      <c r="E110" s="1094"/>
      <c r="F110" s="1139"/>
      <c r="G110" s="1094"/>
      <c r="H110" s="1094"/>
    </row>
    <row r="111" spans="1:8" s="1095" customFormat="1" ht="15">
      <c r="A111" s="1141"/>
      <c r="B111" s="1139"/>
      <c r="C111" s="1139"/>
      <c r="D111" s="1139"/>
      <c r="E111" s="1094"/>
      <c r="F111" s="1139"/>
      <c r="G111" s="1094"/>
      <c r="H111" s="1094"/>
    </row>
    <row r="112" spans="1:8" s="1095" customFormat="1" ht="15">
      <c r="A112" s="1141"/>
      <c r="B112" s="1139"/>
      <c r="C112" s="1140"/>
      <c r="D112" s="1140"/>
      <c r="E112" s="1140"/>
      <c r="F112" s="1140"/>
      <c r="G112" s="1140"/>
      <c r="H112" s="1140"/>
    </row>
    <row r="113" spans="1:8" s="1095" customFormat="1" ht="15">
      <c r="A113" s="1141"/>
      <c r="B113" s="1139"/>
      <c r="C113" s="1160"/>
      <c r="D113" s="1140"/>
      <c r="E113" s="1140"/>
      <c r="F113" s="1140"/>
      <c r="G113" s="1140"/>
      <c r="H113" s="1140"/>
    </row>
    <row r="114" spans="1:8" s="1095" customFormat="1" ht="15">
      <c r="A114" s="1141"/>
      <c r="B114" s="1158"/>
      <c r="C114" s="1161"/>
      <c r="D114" s="1161"/>
      <c r="E114" s="1162"/>
      <c r="F114" s="1161"/>
      <c r="G114" s="1162"/>
      <c r="H114" s="1162"/>
    </row>
    <row r="115" spans="1:8" s="1095" customFormat="1" ht="15">
      <c r="A115" s="1141"/>
      <c r="B115" s="1158"/>
      <c r="C115" s="1163"/>
      <c r="D115" s="1161"/>
      <c r="E115" s="1162"/>
      <c r="F115" s="1161"/>
      <c r="G115" s="1162"/>
      <c r="H115" s="1162"/>
    </row>
    <row r="116" spans="1:8" s="1095" customFormat="1" ht="15">
      <c r="A116" s="1141"/>
      <c r="B116" s="1139"/>
      <c r="C116" s="1140"/>
      <c r="D116" s="1140"/>
      <c r="E116" s="1140"/>
      <c r="F116" s="1140"/>
      <c r="G116" s="1140"/>
      <c r="H116" s="1140"/>
    </row>
    <row r="117" spans="1:8" s="1095" customFormat="1" ht="15">
      <c r="A117" s="1141"/>
      <c r="B117" s="1139"/>
      <c r="C117" s="1160"/>
      <c r="D117" s="1140"/>
      <c r="E117" s="1140"/>
      <c r="F117" s="1140"/>
      <c r="G117" s="1140"/>
      <c r="H117" s="1140"/>
    </row>
    <row r="118" spans="1:8" s="1095" customFormat="1" ht="15">
      <c r="A118" s="1141"/>
      <c r="B118" s="1158"/>
      <c r="C118" s="1161"/>
      <c r="D118" s="1161"/>
      <c r="E118" s="1140"/>
      <c r="F118" s="1161"/>
      <c r="G118" s="1140"/>
      <c r="H118" s="1140"/>
    </row>
    <row r="119" spans="1:8" s="1095" customFormat="1" ht="15">
      <c r="A119" s="1141"/>
      <c r="B119" s="1139"/>
      <c r="C119" s="1140"/>
      <c r="D119" s="1140"/>
      <c r="E119" s="1140"/>
      <c r="F119" s="1140"/>
      <c r="G119" s="1140"/>
      <c r="H119" s="1140"/>
    </row>
    <row r="120" spans="1:8" s="1095" customFormat="1" ht="15">
      <c r="A120" s="1141"/>
      <c r="B120" s="1139"/>
      <c r="C120" s="1140"/>
      <c r="D120" s="1140"/>
      <c r="E120" s="1140"/>
      <c r="F120" s="1140"/>
      <c r="G120" s="1140"/>
      <c r="H120" s="1140"/>
    </row>
    <row r="121" spans="1:8" s="1095" customFormat="1" ht="15">
      <c r="A121" s="1141"/>
      <c r="B121" s="1139"/>
      <c r="C121" s="1139"/>
      <c r="D121" s="1139"/>
      <c r="E121" s="1094"/>
      <c r="F121" s="1139"/>
      <c r="G121" s="1094"/>
      <c r="H121" s="1094"/>
    </row>
    <row r="122" spans="1:8" s="1095" customFormat="1" ht="15">
      <c r="A122" s="1141"/>
      <c r="B122" s="1139"/>
      <c r="C122" s="1139"/>
      <c r="D122" s="1139"/>
      <c r="E122" s="1094"/>
      <c r="F122" s="1139"/>
      <c r="G122" s="1094"/>
      <c r="H122" s="1094"/>
    </row>
    <row r="123" spans="1:8" s="1095" customFormat="1" ht="15">
      <c r="A123" s="1141"/>
      <c r="B123" s="1139"/>
      <c r="C123" s="1140"/>
      <c r="D123" s="1140"/>
      <c r="E123" s="1140"/>
      <c r="F123" s="1140"/>
      <c r="G123" s="1140"/>
      <c r="H123" s="1140"/>
    </row>
    <row r="124" spans="1:8" s="1095" customFormat="1" ht="15">
      <c r="A124" s="1141"/>
      <c r="B124" s="1139"/>
      <c r="C124" s="1140"/>
      <c r="D124" s="1140"/>
      <c r="E124" s="1140"/>
      <c r="F124" s="1140"/>
      <c r="G124" s="1140"/>
      <c r="H124" s="1140"/>
    </row>
    <row r="125" spans="1:8" s="1095" customFormat="1" ht="15">
      <c r="A125" s="1141"/>
      <c r="B125" s="1139"/>
      <c r="C125" s="1140"/>
      <c r="D125" s="1140"/>
      <c r="E125" s="1140"/>
      <c r="F125" s="1140"/>
      <c r="G125" s="1140"/>
      <c r="H125" s="1140"/>
    </row>
    <row r="126" spans="1:8" ht="15">
      <c r="A126" s="1138"/>
      <c r="B126" s="1139"/>
      <c r="C126" s="1140"/>
      <c r="D126" s="1140"/>
      <c r="E126" s="1140"/>
      <c r="F126" s="1140"/>
      <c r="G126" s="1140"/>
      <c r="H126" s="1140"/>
    </row>
    <row r="127" spans="1:8" ht="15">
      <c r="A127" s="1121"/>
      <c r="B127" s="1151"/>
      <c r="C127" s="1137"/>
      <c r="E127" s="1137"/>
      <c r="F127" s="1094"/>
      <c r="G127" s="1094"/>
      <c r="H127" s="1094"/>
    </row>
    <row r="128" spans="1:8" s="1095" customFormat="1" ht="15">
      <c r="A128" s="1141"/>
      <c r="B128" s="1158"/>
      <c r="C128" s="1139"/>
      <c r="D128" s="1139"/>
      <c r="E128" s="1094"/>
      <c r="F128" s="1139"/>
      <c r="G128" s="1094"/>
      <c r="H128" s="1094"/>
    </row>
    <row r="129" spans="1:8" s="1095" customFormat="1" ht="15">
      <c r="A129" s="1164"/>
      <c r="B129" s="1139"/>
      <c r="C129" s="1140"/>
      <c r="D129" s="1140"/>
      <c r="E129" s="1140"/>
      <c r="F129" s="1140"/>
      <c r="G129" s="1140"/>
      <c r="H129" s="1140"/>
    </row>
    <row r="130" spans="1:8" s="1095" customFormat="1" ht="15">
      <c r="A130" s="1165"/>
      <c r="B130" s="1166"/>
      <c r="C130" s="1094"/>
      <c r="D130" s="1094"/>
      <c r="E130" s="1094"/>
      <c r="F130" s="1094"/>
      <c r="G130" s="1094"/>
      <c r="H130" s="1094"/>
    </row>
    <row r="131" spans="1:8" s="1095" customFormat="1" ht="15">
      <c r="A131" s="1141"/>
      <c r="B131" s="1158"/>
      <c r="C131" s="1139"/>
      <c r="D131" s="1139"/>
      <c r="E131" s="1094"/>
      <c r="F131" s="1139"/>
      <c r="G131" s="1094"/>
      <c r="H131" s="1094"/>
    </row>
    <row r="132" spans="1:8" s="1095" customFormat="1" ht="15">
      <c r="A132" s="1155"/>
      <c r="B132" s="1139"/>
      <c r="C132" s="1094"/>
      <c r="D132" s="1094"/>
      <c r="E132" s="1094"/>
      <c r="F132" s="1094"/>
      <c r="G132" s="1094"/>
      <c r="H132" s="1094"/>
    </row>
    <row r="133" spans="1:8" s="1095" customFormat="1" ht="15">
      <c r="A133" s="1164"/>
      <c r="B133" s="1139"/>
      <c r="C133" s="1140"/>
      <c r="D133" s="1140"/>
      <c r="E133" s="1140"/>
      <c r="F133" s="1140"/>
      <c r="G133" s="1140"/>
      <c r="H133" s="1140"/>
    </row>
    <row r="134" spans="1:8" ht="15">
      <c r="A134" s="1167"/>
      <c r="B134" s="1139"/>
      <c r="C134" s="1140"/>
      <c r="D134" s="1140"/>
      <c r="E134" s="1140"/>
      <c r="F134" s="1140"/>
      <c r="G134" s="1140"/>
      <c r="H134" s="1140"/>
    </row>
    <row r="135" spans="1:10" s="1095" customFormat="1" ht="15">
      <c r="A135" s="1150"/>
      <c r="B135" s="1139"/>
      <c r="C135" s="1154"/>
      <c r="D135" s="1154"/>
      <c r="E135" s="1152"/>
      <c r="F135" s="1152"/>
      <c r="G135" s="1152"/>
      <c r="H135" s="1152"/>
      <c r="J135" s="1153"/>
    </row>
    <row r="136" spans="1:10" s="1095" customFormat="1" ht="15">
      <c r="A136" s="1150"/>
      <c r="B136" s="1139"/>
      <c r="C136" s="1154"/>
      <c r="D136" s="1154"/>
      <c r="E136" s="1152"/>
      <c r="F136" s="1152"/>
      <c r="G136" s="1152"/>
      <c r="H136" s="1152"/>
      <c r="J136" s="1153"/>
    </row>
    <row r="137" spans="1:8" s="1095" customFormat="1" ht="15">
      <c r="A137" s="1141"/>
      <c r="B137" s="1139"/>
      <c r="C137" s="1139"/>
      <c r="D137" s="1139"/>
      <c r="E137" s="1094"/>
      <c r="F137" s="1139"/>
      <c r="G137" s="1094"/>
      <c r="H137" s="1094"/>
    </row>
    <row r="138" spans="1:8" s="1095" customFormat="1" ht="15">
      <c r="A138" s="1141"/>
      <c r="B138" s="1139"/>
      <c r="C138" s="1140"/>
      <c r="D138" s="1140"/>
      <c r="E138" s="1140"/>
      <c r="F138" s="1140"/>
      <c r="G138" s="1140"/>
      <c r="H138" s="1140"/>
    </row>
    <row r="139" spans="1:8" ht="15">
      <c r="A139" s="1138"/>
      <c r="B139" s="1139"/>
      <c r="C139" s="1140"/>
      <c r="D139" s="1140"/>
      <c r="E139" s="1140"/>
      <c r="F139" s="1140"/>
      <c r="G139" s="1140"/>
      <c r="H139" s="1140"/>
    </row>
    <row r="140" spans="1:11" s="1153" customFormat="1" ht="14.25">
      <c r="A140" s="1150"/>
      <c r="B140" s="1139"/>
      <c r="C140" s="1154"/>
      <c r="D140" s="1154"/>
      <c r="E140" s="1152"/>
      <c r="F140" s="1152"/>
      <c r="G140" s="1152"/>
      <c r="H140" s="1152"/>
      <c r="K140" s="1150"/>
    </row>
    <row r="141" spans="1:8" s="1095" customFormat="1" ht="15">
      <c r="A141" s="1141"/>
      <c r="B141" s="1158"/>
      <c r="C141" s="1158"/>
      <c r="D141" s="1158"/>
      <c r="E141" s="1094"/>
      <c r="F141" s="1158"/>
      <c r="G141" s="1094"/>
      <c r="H141" s="1094"/>
    </row>
    <row r="142" spans="1:8" s="1095" customFormat="1" ht="15">
      <c r="A142" s="1141"/>
      <c r="B142" s="1158"/>
      <c r="C142" s="1159"/>
      <c r="D142" s="1139"/>
      <c r="E142" s="1094"/>
      <c r="F142" s="1139"/>
      <c r="G142" s="1094"/>
      <c r="H142" s="1094"/>
    </row>
    <row r="143" spans="1:8" s="1095" customFormat="1" ht="15">
      <c r="A143" s="1141"/>
      <c r="B143" s="1139"/>
      <c r="C143" s="1139"/>
      <c r="D143" s="1139"/>
      <c r="E143" s="1094"/>
      <c r="F143" s="1139"/>
      <c r="G143" s="1168"/>
      <c r="H143" s="1094"/>
    </row>
    <row r="144" spans="1:8" s="1095" customFormat="1" ht="15">
      <c r="A144" s="1141"/>
      <c r="B144" s="1139"/>
      <c r="C144" s="1140"/>
      <c r="D144" s="1140"/>
      <c r="E144" s="1140"/>
      <c r="F144" s="1140"/>
      <c r="G144" s="1140"/>
      <c r="H144" s="1140"/>
    </row>
    <row r="145" spans="1:8" s="1095" customFormat="1" ht="15">
      <c r="A145" s="1141"/>
      <c r="B145" s="1139"/>
      <c r="C145" s="1160"/>
      <c r="D145" s="1140"/>
      <c r="E145" s="1140"/>
      <c r="F145" s="1140"/>
      <c r="G145" s="1140"/>
      <c r="H145" s="1140"/>
    </row>
    <row r="146" spans="1:8" s="1095" customFormat="1" ht="15">
      <c r="A146" s="1141"/>
      <c r="B146" s="1139"/>
      <c r="C146" s="1160"/>
      <c r="D146" s="1140"/>
      <c r="E146" s="1140"/>
      <c r="F146" s="1140"/>
      <c r="G146" s="1140"/>
      <c r="H146" s="1140"/>
    </row>
    <row r="147" spans="1:8" s="1095" customFormat="1" ht="15">
      <c r="A147" s="1141"/>
      <c r="B147" s="1139"/>
      <c r="C147" s="1140"/>
      <c r="D147" s="1140"/>
      <c r="E147" s="1140"/>
      <c r="F147" s="1140"/>
      <c r="G147" s="1140"/>
      <c r="H147" s="1140"/>
    </row>
    <row r="148" spans="1:8" s="1153" customFormat="1" ht="15">
      <c r="A148" s="1141"/>
      <c r="B148" s="1139"/>
      <c r="C148" s="1160"/>
      <c r="D148" s="1140"/>
      <c r="E148" s="1140"/>
      <c r="F148" s="1140"/>
      <c r="G148" s="1140"/>
      <c r="H148" s="1140"/>
    </row>
    <row r="149" spans="1:8" s="1095" customFormat="1" ht="15">
      <c r="A149" s="1141"/>
      <c r="B149" s="1139"/>
      <c r="C149" s="1160"/>
      <c r="D149" s="1140"/>
      <c r="E149" s="1140"/>
      <c r="F149" s="1140"/>
      <c r="G149" s="1140"/>
      <c r="H149" s="1140"/>
    </row>
    <row r="150" spans="1:8" s="1095" customFormat="1" ht="15">
      <c r="A150" s="1141"/>
      <c r="B150" s="1139"/>
      <c r="C150" s="1140"/>
      <c r="D150" s="1140"/>
      <c r="E150" s="1140"/>
      <c r="F150" s="1140"/>
      <c r="G150" s="1140"/>
      <c r="H150" s="1140"/>
    </row>
    <row r="151" spans="1:8" s="1095" customFormat="1" ht="15">
      <c r="A151" s="1141"/>
      <c r="B151" s="1139"/>
      <c r="C151" s="1140"/>
      <c r="D151" s="1140"/>
      <c r="E151" s="1140"/>
      <c r="F151" s="1140"/>
      <c r="G151" s="1140"/>
      <c r="H151" s="1140"/>
    </row>
    <row r="152" spans="1:8" s="1095" customFormat="1" ht="15">
      <c r="A152" s="1141"/>
      <c r="B152" s="1139"/>
      <c r="C152" s="1139"/>
      <c r="D152" s="1139"/>
      <c r="E152" s="1094"/>
      <c r="F152" s="1139"/>
      <c r="G152" s="1094"/>
      <c r="H152" s="1094"/>
    </row>
    <row r="153" spans="1:8" s="1095" customFormat="1" ht="15">
      <c r="A153" s="1141"/>
      <c r="B153" s="1139"/>
      <c r="C153" s="1139"/>
      <c r="D153" s="1139"/>
      <c r="E153" s="1094"/>
      <c r="F153" s="1139"/>
      <c r="G153" s="1094"/>
      <c r="H153" s="1094"/>
    </row>
    <row r="154" spans="1:8" s="1095" customFormat="1" ht="15">
      <c r="A154" s="1141"/>
      <c r="B154" s="1139"/>
      <c r="C154" s="1140"/>
      <c r="D154" s="1140"/>
      <c r="E154" s="1140"/>
      <c r="F154" s="1140"/>
      <c r="G154" s="1140"/>
      <c r="H154" s="1140"/>
    </row>
    <row r="155" spans="1:8" s="1095" customFormat="1" ht="15">
      <c r="A155" s="1141"/>
      <c r="B155" s="1139"/>
      <c r="C155" s="1160"/>
      <c r="D155" s="1140"/>
      <c r="E155" s="1140"/>
      <c r="F155" s="1140"/>
      <c r="G155" s="1140"/>
      <c r="H155" s="1140"/>
    </row>
    <row r="156" spans="1:8" s="1095" customFormat="1" ht="15">
      <c r="A156" s="1141"/>
      <c r="B156" s="1139"/>
      <c r="C156" s="1160"/>
      <c r="D156" s="1140"/>
      <c r="E156" s="1140"/>
      <c r="F156" s="1140"/>
      <c r="G156" s="1140"/>
      <c r="H156" s="1140"/>
    </row>
    <row r="157" spans="1:8" s="1095" customFormat="1" ht="15">
      <c r="A157" s="1141"/>
      <c r="B157" s="1139"/>
      <c r="C157" s="1140"/>
      <c r="D157" s="1140"/>
      <c r="E157" s="1140"/>
      <c r="F157" s="1140"/>
      <c r="G157" s="1140"/>
      <c r="H157" s="1140"/>
    </row>
    <row r="158" spans="1:8" s="1095" customFormat="1" ht="15">
      <c r="A158" s="1141"/>
      <c r="B158" s="1139"/>
      <c r="C158" s="1160"/>
      <c r="D158" s="1140"/>
      <c r="E158" s="1140"/>
      <c r="F158" s="1140"/>
      <c r="G158" s="1140"/>
      <c r="H158" s="1140"/>
    </row>
    <row r="159" spans="1:8" s="1095" customFormat="1" ht="15">
      <c r="A159" s="1141"/>
      <c r="B159" s="1139"/>
      <c r="C159" s="1160"/>
      <c r="D159" s="1140"/>
      <c r="E159" s="1140"/>
      <c r="F159" s="1140"/>
      <c r="G159" s="1140"/>
      <c r="H159" s="1140"/>
    </row>
    <row r="160" spans="1:8" s="1095" customFormat="1" ht="15">
      <c r="A160" s="1141"/>
      <c r="B160" s="1139"/>
      <c r="C160" s="1140"/>
      <c r="D160" s="1140"/>
      <c r="E160" s="1140"/>
      <c r="F160" s="1140"/>
      <c r="G160" s="1140"/>
      <c r="H160" s="1140"/>
    </row>
    <row r="161" spans="1:8" s="1095" customFormat="1" ht="15">
      <c r="A161" s="1141"/>
      <c r="B161" s="1139"/>
      <c r="C161" s="1140"/>
      <c r="D161" s="1140"/>
      <c r="E161" s="1140"/>
      <c r="F161" s="1140"/>
      <c r="G161" s="1140"/>
      <c r="H161" s="1140"/>
    </row>
    <row r="162" spans="1:8" s="1095" customFormat="1" ht="15">
      <c r="A162" s="1096"/>
      <c r="B162" s="1136"/>
      <c r="C162" s="1096"/>
      <c r="D162" s="1137"/>
      <c r="E162" s="1096"/>
      <c r="F162" s="1139"/>
      <c r="G162" s="1094"/>
      <c r="H162" s="1094"/>
    </row>
    <row r="163" spans="1:8" s="1095" customFormat="1" ht="15">
      <c r="A163" s="1096"/>
      <c r="B163" s="1136"/>
      <c r="C163" s="1096"/>
      <c r="D163" s="1137"/>
      <c r="E163" s="1096"/>
      <c r="F163" s="1140"/>
      <c r="G163" s="1140"/>
      <c r="H163" s="1140"/>
    </row>
    <row r="164" spans="6:8" ht="15">
      <c r="F164" s="1094"/>
      <c r="G164" s="1094"/>
      <c r="H164" s="1094"/>
    </row>
    <row r="165" spans="6:8" ht="15">
      <c r="F165" s="1139"/>
      <c r="G165" s="1094"/>
      <c r="H165" s="1094"/>
    </row>
    <row r="166" spans="6:8" ht="15">
      <c r="F166" s="1139"/>
      <c r="G166" s="1094"/>
      <c r="H166" s="1094"/>
    </row>
    <row r="167" spans="6:8" ht="15">
      <c r="F167" s="1140"/>
      <c r="G167" s="1140"/>
      <c r="H167" s="1140"/>
    </row>
    <row r="168" spans="6:8" ht="15">
      <c r="F168" s="1140"/>
      <c r="G168" s="1140"/>
      <c r="H168" s="1140"/>
    </row>
    <row r="169" spans="6:8" ht="15">
      <c r="F169" s="1140"/>
      <c r="G169" s="1140"/>
      <c r="H169" s="1140"/>
    </row>
    <row r="170" spans="6:8" ht="15">
      <c r="F170" s="1140"/>
      <c r="G170" s="1140"/>
      <c r="H170" s="1140"/>
    </row>
    <row r="171" spans="6:8" ht="15">
      <c r="F171" s="1140"/>
      <c r="G171" s="1140"/>
      <c r="H171" s="1140"/>
    </row>
    <row r="172" spans="6:8" ht="15">
      <c r="F172" s="1140"/>
      <c r="G172" s="1140"/>
      <c r="H172" s="1140"/>
    </row>
    <row r="173" spans="6:8" ht="15">
      <c r="F173" s="1140"/>
      <c r="G173" s="1140"/>
      <c r="H173" s="1140"/>
    </row>
    <row r="174" spans="6:8" ht="15">
      <c r="F174" s="1140"/>
      <c r="G174" s="1140"/>
      <c r="H174" s="1140"/>
    </row>
    <row r="175" spans="6:8" ht="15">
      <c r="F175" s="1139"/>
      <c r="G175" s="1094"/>
      <c r="H175" s="1094"/>
    </row>
    <row r="176" spans="6:8" ht="15">
      <c r="F176" s="1140"/>
      <c r="G176" s="1140"/>
      <c r="H176" s="1140"/>
    </row>
    <row r="177" spans="6:8" ht="15">
      <c r="F177" s="1094"/>
      <c r="G177" s="1094"/>
      <c r="H177" s="1094"/>
    </row>
    <row r="178" spans="1:8" s="1095" customFormat="1" ht="15">
      <c r="A178" s="1096"/>
      <c r="B178" s="1136"/>
      <c r="C178" s="1096"/>
      <c r="D178" s="1137"/>
      <c r="E178" s="1096"/>
      <c r="F178" s="1139"/>
      <c r="G178" s="1094"/>
      <c r="H178" s="1094"/>
    </row>
    <row r="179" spans="1:8" s="1153" customFormat="1" ht="15">
      <c r="A179" s="1096"/>
      <c r="B179" s="1136"/>
      <c r="C179" s="1096"/>
      <c r="D179" s="1137"/>
      <c r="E179" s="1096"/>
      <c r="F179" s="1139"/>
      <c r="G179" s="1168"/>
      <c r="H179" s="1168"/>
    </row>
    <row r="180" spans="1:8" s="1095" customFormat="1" ht="15">
      <c r="A180" s="1096"/>
      <c r="B180" s="1136"/>
      <c r="C180" s="1096"/>
      <c r="D180" s="1137"/>
      <c r="E180" s="1096"/>
      <c r="F180" s="1140"/>
      <c r="G180" s="1140"/>
      <c r="H180" s="1140"/>
    </row>
    <row r="181" spans="6:8" ht="15">
      <c r="F181" s="1094"/>
      <c r="G181" s="1094"/>
      <c r="H181" s="1094"/>
    </row>
    <row r="182" spans="1:8" s="1095" customFormat="1" ht="15">
      <c r="A182" s="1096"/>
      <c r="B182" s="1136"/>
      <c r="C182" s="1096"/>
      <c r="D182" s="1137"/>
      <c r="E182" s="1096"/>
      <c r="F182" s="1139"/>
      <c r="G182" s="1094"/>
      <c r="H182" s="1094"/>
    </row>
    <row r="183" spans="1:8" s="1095" customFormat="1" ht="15">
      <c r="A183" s="1096"/>
      <c r="B183" s="1136"/>
      <c r="C183" s="1096"/>
      <c r="D183" s="1137"/>
      <c r="E183" s="1096"/>
      <c r="F183" s="1140"/>
      <c r="G183" s="1140"/>
      <c r="H183" s="1140"/>
    </row>
    <row r="184" spans="6:8" ht="15">
      <c r="F184" s="1140"/>
      <c r="G184" s="1140"/>
      <c r="H184" s="1140"/>
    </row>
    <row r="185" spans="6:8" ht="15">
      <c r="F185" s="1140"/>
      <c r="G185" s="1140"/>
      <c r="H185" s="1140"/>
    </row>
    <row r="186" spans="6:8" ht="15">
      <c r="F186" s="1094"/>
      <c r="G186" s="1094"/>
      <c r="H186" s="1094"/>
    </row>
    <row r="187" spans="1:8" s="1095" customFormat="1" ht="15">
      <c r="A187" s="1096"/>
      <c r="B187" s="1136"/>
      <c r="C187" s="1096"/>
      <c r="D187" s="1137"/>
      <c r="E187" s="1096"/>
      <c r="F187" s="1139"/>
      <c r="G187" s="1094"/>
      <c r="H187" s="1094"/>
    </row>
    <row r="188" spans="1:8" s="1153" customFormat="1" ht="15">
      <c r="A188" s="1096"/>
      <c r="B188" s="1136"/>
      <c r="C188" s="1096"/>
      <c r="D188" s="1137"/>
      <c r="E188" s="1096"/>
      <c r="F188" s="1139"/>
      <c r="G188" s="1168"/>
      <c r="H188" s="1168"/>
    </row>
    <row r="189" spans="1:8" s="1153" customFormat="1" ht="15">
      <c r="A189" s="1096"/>
      <c r="B189" s="1136"/>
      <c r="C189" s="1096"/>
      <c r="D189" s="1137"/>
      <c r="E189" s="1096"/>
      <c r="F189" s="1139"/>
      <c r="G189" s="1168"/>
      <c r="H189" s="1168"/>
    </row>
    <row r="190" spans="1:8" s="1095" customFormat="1" ht="15">
      <c r="A190" s="1096"/>
      <c r="B190" s="1136"/>
      <c r="C190" s="1096"/>
      <c r="D190" s="1137"/>
      <c r="E190" s="1096"/>
      <c r="F190" s="1139"/>
      <c r="G190" s="1094"/>
      <c r="H190" s="1094"/>
    </row>
    <row r="191" spans="1:8" s="1095" customFormat="1" ht="15">
      <c r="A191" s="1096"/>
      <c r="B191" s="1136"/>
      <c r="C191" s="1096"/>
      <c r="D191" s="1137"/>
      <c r="E191" s="1096"/>
      <c r="F191" s="1140"/>
      <c r="G191" s="1140"/>
      <c r="H191" s="1140"/>
    </row>
    <row r="192" spans="1:8" s="1095" customFormat="1" ht="15">
      <c r="A192" s="1096"/>
      <c r="B192" s="1136"/>
      <c r="C192" s="1096"/>
      <c r="D192" s="1137"/>
      <c r="E192" s="1096"/>
      <c r="F192" s="1139"/>
      <c r="G192" s="1094"/>
      <c r="H192" s="1094"/>
    </row>
    <row r="193" spans="1:8" s="1095" customFormat="1" ht="15">
      <c r="A193" s="1096"/>
      <c r="B193" s="1136"/>
      <c r="C193" s="1096"/>
      <c r="D193" s="1137"/>
      <c r="E193" s="1096"/>
      <c r="F193" s="1140"/>
      <c r="G193" s="1140"/>
      <c r="H193" s="1140"/>
    </row>
    <row r="194" spans="6:8" ht="15">
      <c r="F194" s="1094"/>
      <c r="G194" s="1094"/>
      <c r="H194" s="1094"/>
    </row>
    <row r="195" spans="6:8" ht="15">
      <c r="F195" s="1094"/>
      <c r="G195" s="1094"/>
      <c r="H195" s="1094"/>
    </row>
    <row r="196" spans="1:8" s="1095" customFormat="1" ht="15">
      <c r="A196" s="1096"/>
      <c r="B196" s="1136"/>
      <c r="C196" s="1096"/>
      <c r="D196" s="1137"/>
      <c r="E196" s="1096"/>
      <c r="F196" s="1139"/>
      <c r="G196" s="1094"/>
      <c r="H196" s="1094"/>
    </row>
    <row r="197" spans="1:8" s="1095" customFormat="1" ht="15">
      <c r="A197" s="1096"/>
      <c r="B197" s="1136"/>
      <c r="C197" s="1096"/>
      <c r="D197" s="1137"/>
      <c r="E197" s="1096"/>
      <c r="F197" s="1094"/>
      <c r="G197" s="1094"/>
      <c r="H197" s="1094"/>
    </row>
    <row r="198" spans="1:8" s="1095" customFormat="1" ht="15">
      <c r="A198" s="1096"/>
      <c r="B198" s="1136"/>
      <c r="C198" s="1096"/>
      <c r="D198" s="1137"/>
      <c r="E198" s="1096"/>
      <c r="F198" s="1140"/>
      <c r="G198" s="1140"/>
      <c r="H198" s="1140"/>
    </row>
    <row r="199" spans="1:8" s="1095" customFormat="1" ht="15">
      <c r="A199" s="1096"/>
      <c r="B199" s="1136"/>
      <c r="C199" s="1096"/>
      <c r="D199" s="1137"/>
      <c r="E199" s="1096"/>
      <c r="F199" s="1094"/>
      <c r="G199" s="1094"/>
      <c r="H199" s="1094"/>
    </row>
    <row r="200" spans="1:8" s="1095" customFormat="1" ht="15">
      <c r="A200" s="1096"/>
      <c r="B200" s="1136"/>
      <c r="C200" s="1096"/>
      <c r="D200" s="1137"/>
      <c r="E200" s="1096"/>
      <c r="F200" s="1139"/>
      <c r="G200" s="1094"/>
      <c r="H200" s="1094"/>
    </row>
    <row r="201" spans="1:8" s="1095" customFormat="1" ht="15">
      <c r="A201" s="1096"/>
      <c r="B201" s="1136"/>
      <c r="C201" s="1096"/>
      <c r="D201" s="1137"/>
      <c r="E201" s="1096"/>
      <c r="F201" s="1140"/>
      <c r="G201" s="1140"/>
      <c r="H201" s="1140"/>
    </row>
    <row r="202" spans="1:8" s="1095" customFormat="1" ht="15">
      <c r="A202" s="1096"/>
      <c r="B202" s="1136"/>
      <c r="C202" s="1096"/>
      <c r="D202" s="1137"/>
      <c r="E202" s="1096"/>
      <c r="F202" s="1140"/>
      <c r="G202" s="1140"/>
      <c r="H202" s="1140"/>
    </row>
    <row r="203" spans="1:8" s="1095" customFormat="1" ht="15">
      <c r="A203" s="1096"/>
      <c r="B203" s="1136"/>
      <c r="C203" s="1096"/>
      <c r="D203" s="1137"/>
      <c r="E203" s="1096"/>
      <c r="F203" s="1140"/>
      <c r="G203" s="1140"/>
      <c r="H203" s="1140"/>
    </row>
    <row r="204" spans="1:8" s="1095" customFormat="1" ht="15">
      <c r="A204" s="1096"/>
      <c r="B204" s="1136"/>
      <c r="C204" s="1096"/>
      <c r="D204" s="1137"/>
      <c r="E204" s="1096"/>
      <c r="F204" s="1094"/>
      <c r="G204" s="1094"/>
      <c r="H204" s="1094"/>
    </row>
    <row r="205" spans="1:8" s="1095" customFormat="1" ht="15">
      <c r="A205" s="1096"/>
      <c r="B205" s="1136"/>
      <c r="C205" s="1096"/>
      <c r="D205" s="1137"/>
      <c r="E205" s="1096"/>
      <c r="F205" s="1139"/>
      <c r="G205" s="1094"/>
      <c r="H205" s="1094"/>
    </row>
    <row r="206" spans="1:8" s="1095" customFormat="1" ht="15">
      <c r="A206" s="1096"/>
      <c r="B206" s="1136"/>
      <c r="C206" s="1096"/>
      <c r="D206" s="1137"/>
      <c r="E206" s="1096"/>
      <c r="F206" s="1140"/>
      <c r="G206" s="1140"/>
      <c r="H206" s="1140"/>
    </row>
    <row r="207" spans="1:8" s="1095" customFormat="1" ht="15">
      <c r="A207" s="1096"/>
      <c r="B207" s="1136"/>
      <c r="C207" s="1096"/>
      <c r="D207" s="1137"/>
      <c r="E207" s="1096"/>
      <c r="F207" s="1094"/>
      <c r="G207" s="1094"/>
      <c r="H207" s="1094"/>
    </row>
    <row r="208" spans="1:8" s="1095" customFormat="1" ht="15">
      <c r="A208" s="1096"/>
      <c r="B208" s="1136"/>
      <c r="C208" s="1096"/>
      <c r="D208" s="1137"/>
      <c r="E208" s="1096"/>
      <c r="F208" s="1139"/>
      <c r="G208" s="1094"/>
      <c r="H208" s="1094"/>
    </row>
    <row r="209" spans="1:8" s="1095" customFormat="1" ht="15">
      <c r="A209" s="1096"/>
      <c r="B209" s="1136"/>
      <c r="C209" s="1096"/>
      <c r="D209" s="1137"/>
      <c r="E209" s="1096"/>
      <c r="F209" s="1094"/>
      <c r="G209" s="1094"/>
      <c r="H209" s="1094"/>
    </row>
    <row r="210" spans="1:8" s="1095" customFormat="1" ht="15">
      <c r="A210" s="1096"/>
      <c r="B210" s="1136"/>
      <c r="C210" s="1096"/>
      <c r="D210" s="1137"/>
      <c r="E210" s="1096"/>
      <c r="F210" s="1140"/>
      <c r="G210" s="1140"/>
      <c r="H210" s="1140"/>
    </row>
    <row r="211" spans="1:8" s="1095" customFormat="1" ht="15">
      <c r="A211" s="1096"/>
      <c r="B211" s="1136"/>
      <c r="C211" s="1096"/>
      <c r="D211" s="1137"/>
      <c r="E211" s="1096"/>
      <c r="F211" s="1094"/>
      <c r="G211" s="1094"/>
      <c r="H211" s="1094"/>
    </row>
    <row r="212" spans="1:8" s="1095" customFormat="1" ht="15">
      <c r="A212" s="1096"/>
      <c r="B212" s="1136"/>
      <c r="C212" s="1096"/>
      <c r="D212" s="1137"/>
      <c r="E212" s="1096"/>
      <c r="F212" s="1139"/>
      <c r="G212" s="1094"/>
      <c r="H212" s="1094"/>
    </row>
    <row r="213" spans="1:8" s="1095" customFormat="1" ht="15">
      <c r="A213" s="1096"/>
      <c r="B213" s="1136"/>
      <c r="C213" s="1096"/>
      <c r="D213" s="1137"/>
      <c r="E213" s="1096"/>
      <c r="F213" s="1139"/>
      <c r="G213" s="1094"/>
      <c r="H213" s="1094"/>
    </row>
    <row r="214" spans="1:8" s="1095" customFormat="1" ht="15">
      <c r="A214" s="1096"/>
      <c r="B214" s="1136"/>
      <c r="C214" s="1096"/>
      <c r="D214" s="1137"/>
      <c r="E214" s="1096"/>
      <c r="F214" s="1140"/>
      <c r="G214" s="1140"/>
      <c r="H214" s="1140"/>
    </row>
    <row r="215" spans="1:8" s="1095" customFormat="1" ht="15">
      <c r="A215" s="1096"/>
      <c r="B215" s="1136"/>
      <c r="C215" s="1096"/>
      <c r="D215" s="1137"/>
      <c r="E215" s="1096"/>
      <c r="F215" s="1139"/>
      <c r="G215" s="1094"/>
      <c r="H215" s="1094"/>
    </row>
    <row r="216" spans="1:8" s="1095" customFormat="1" ht="15">
      <c r="A216" s="1096"/>
      <c r="B216" s="1136"/>
      <c r="C216" s="1096"/>
      <c r="D216" s="1137"/>
      <c r="E216" s="1096"/>
      <c r="F216" s="1140"/>
      <c r="G216" s="1140"/>
      <c r="H216" s="1140"/>
    </row>
    <row r="217" spans="1:8" s="1095" customFormat="1" ht="15">
      <c r="A217" s="1096"/>
      <c r="B217" s="1136"/>
      <c r="C217" s="1096"/>
      <c r="D217" s="1137"/>
      <c r="E217" s="1096"/>
      <c r="F217" s="1139"/>
      <c r="G217" s="1094"/>
      <c r="H217" s="1094"/>
    </row>
    <row r="218" spans="1:8" s="1095" customFormat="1" ht="15">
      <c r="A218" s="1096"/>
      <c r="B218" s="1136"/>
      <c r="C218" s="1096"/>
      <c r="D218" s="1137"/>
      <c r="E218" s="1096"/>
      <c r="F218" s="1140"/>
      <c r="G218" s="1140"/>
      <c r="H218" s="1140"/>
    </row>
    <row r="219" spans="1:8" s="1095" customFormat="1" ht="15">
      <c r="A219" s="1096"/>
      <c r="B219" s="1136"/>
      <c r="C219" s="1096"/>
      <c r="D219" s="1137"/>
      <c r="E219" s="1096"/>
      <c r="F219" s="1140"/>
      <c r="G219" s="1140"/>
      <c r="H219" s="1140"/>
    </row>
    <row r="220" spans="1:8" s="1095" customFormat="1" ht="15">
      <c r="A220" s="1096"/>
      <c r="B220" s="1136"/>
      <c r="C220" s="1096"/>
      <c r="D220" s="1137"/>
      <c r="E220" s="1096"/>
      <c r="F220" s="1139"/>
      <c r="G220" s="1094"/>
      <c r="H220" s="1094"/>
    </row>
    <row r="221" spans="1:8" s="1095" customFormat="1" ht="15">
      <c r="A221" s="1096"/>
      <c r="B221" s="1136"/>
      <c r="C221" s="1096"/>
      <c r="D221" s="1137"/>
      <c r="E221" s="1096"/>
      <c r="F221" s="1140"/>
      <c r="G221" s="1140"/>
      <c r="H221" s="1140"/>
    </row>
    <row r="222" spans="6:8" ht="15">
      <c r="F222" s="1140"/>
      <c r="G222" s="1140"/>
      <c r="H222" s="1140"/>
    </row>
    <row r="223" spans="1:8" s="1095" customFormat="1" ht="15">
      <c r="A223" s="1096"/>
      <c r="B223" s="1136"/>
      <c r="C223" s="1096"/>
      <c r="D223" s="1137"/>
      <c r="E223" s="1096"/>
      <c r="F223" s="1139"/>
      <c r="G223" s="1094"/>
      <c r="H223" s="1094"/>
    </row>
    <row r="224" spans="1:8" s="1095" customFormat="1" ht="15">
      <c r="A224" s="1096"/>
      <c r="B224" s="1136"/>
      <c r="C224" s="1096"/>
      <c r="D224" s="1137"/>
      <c r="E224" s="1096"/>
      <c r="F224" s="1140"/>
      <c r="G224" s="1140"/>
      <c r="H224" s="1140"/>
    </row>
    <row r="225" spans="1:8" s="1095" customFormat="1" ht="15">
      <c r="A225" s="1096"/>
      <c r="B225" s="1136"/>
      <c r="C225" s="1096"/>
      <c r="D225" s="1137"/>
      <c r="E225" s="1096"/>
      <c r="F225" s="1140"/>
      <c r="G225" s="1140"/>
      <c r="H225" s="1140"/>
    </row>
    <row r="226" spans="6:8" ht="15">
      <c r="F226" s="1139"/>
      <c r="G226" s="1094"/>
      <c r="H226" s="1094"/>
    </row>
    <row r="227" spans="6:8" ht="15">
      <c r="F227" s="1139"/>
      <c r="G227" s="1094"/>
      <c r="H227" s="1094"/>
    </row>
    <row r="228" spans="6:8" ht="15">
      <c r="F228" s="1140"/>
      <c r="G228" s="1140"/>
      <c r="H228" s="1140"/>
    </row>
    <row r="229" spans="6:8" ht="15">
      <c r="F229" s="1139"/>
      <c r="G229" s="1094"/>
      <c r="H229" s="1094"/>
    </row>
    <row r="230" spans="6:8" ht="15">
      <c r="F230" s="1140"/>
      <c r="G230" s="1140"/>
      <c r="H230" s="1140"/>
    </row>
    <row r="231" spans="6:8" ht="15">
      <c r="F231" s="1139"/>
      <c r="G231" s="1094"/>
      <c r="H231" s="1094"/>
    </row>
    <row r="232" spans="6:8" ht="15">
      <c r="F232" s="1140"/>
      <c r="G232" s="1140"/>
      <c r="H232" s="1140"/>
    </row>
    <row r="233" spans="6:8" ht="15">
      <c r="F233" s="1140"/>
      <c r="G233" s="1140"/>
      <c r="H233" s="1140"/>
    </row>
    <row r="234" spans="1:8" s="1095" customFormat="1" ht="15">
      <c r="A234" s="1096"/>
      <c r="B234" s="1136"/>
      <c r="C234" s="1096"/>
      <c r="D234" s="1137"/>
      <c r="E234" s="1096"/>
      <c r="F234" s="1158"/>
      <c r="G234" s="1094"/>
      <c r="H234" s="1094"/>
    </row>
    <row r="235" spans="1:8" s="1095" customFormat="1" ht="15">
      <c r="A235" s="1096"/>
      <c r="B235" s="1136"/>
      <c r="C235" s="1096"/>
      <c r="D235" s="1137"/>
      <c r="E235" s="1096"/>
      <c r="F235" s="1140"/>
      <c r="G235" s="1140"/>
      <c r="H235" s="1140"/>
    </row>
    <row r="236" spans="1:8" s="1095" customFormat="1" ht="15">
      <c r="A236" s="1096"/>
      <c r="B236" s="1136"/>
      <c r="C236" s="1096"/>
      <c r="D236" s="1137"/>
      <c r="E236" s="1096"/>
      <c r="F236" s="1139"/>
      <c r="G236" s="1094"/>
      <c r="H236" s="1094"/>
    </row>
    <row r="237" spans="1:8" s="1095" customFormat="1" ht="15">
      <c r="A237" s="1096"/>
      <c r="B237" s="1136"/>
      <c r="C237" s="1096"/>
      <c r="D237" s="1137"/>
      <c r="E237" s="1096"/>
      <c r="F237" s="1094"/>
      <c r="G237" s="1094"/>
      <c r="H237" s="1094"/>
    </row>
    <row r="238" spans="1:8" s="1095" customFormat="1" ht="15">
      <c r="A238" s="1096"/>
      <c r="B238" s="1136"/>
      <c r="C238" s="1096"/>
      <c r="D238" s="1137"/>
      <c r="E238" s="1096"/>
      <c r="F238" s="1139"/>
      <c r="G238" s="1094"/>
      <c r="H238" s="1094"/>
    </row>
    <row r="239" spans="1:8" s="1095" customFormat="1" ht="15">
      <c r="A239" s="1096"/>
      <c r="B239" s="1136"/>
      <c r="C239" s="1096"/>
      <c r="D239" s="1137"/>
      <c r="E239" s="1096"/>
      <c r="F239" s="1139"/>
      <c r="G239" s="1094"/>
      <c r="H239" s="1094"/>
    </row>
    <row r="240" spans="1:8" s="1095" customFormat="1" ht="15">
      <c r="A240" s="1096"/>
      <c r="B240" s="1136"/>
      <c r="C240" s="1096"/>
      <c r="D240" s="1137"/>
      <c r="E240" s="1096"/>
      <c r="F240" s="1139"/>
      <c r="G240" s="1094"/>
      <c r="H240" s="1094"/>
    </row>
    <row r="241" spans="1:8" s="1095" customFormat="1" ht="15">
      <c r="A241" s="1096"/>
      <c r="B241" s="1136"/>
      <c r="C241" s="1096"/>
      <c r="D241" s="1137"/>
      <c r="E241" s="1096"/>
      <c r="F241" s="1140"/>
      <c r="G241" s="1140"/>
      <c r="H241" s="1140"/>
    </row>
    <row r="242" spans="1:8" s="1095" customFormat="1" ht="15">
      <c r="A242" s="1096"/>
      <c r="B242" s="1136"/>
      <c r="C242" s="1096"/>
      <c r="D242" s="1137"/>
      <c r="E242" s="1096"/>
      <c r="F242" s="1140"/>
      <c r="G242" s="1140"/>
      <c r="H242" s="1140"/>
    </row>
    <row r="243" spans="1:8" s="1095" customFormat="1" ht="15">
      <c r="A243" s="1096"/>
      <c r="B243" s="1136"/>
      <c r="C243" s="1096"/>
      <c r="D243" s="1137"/>
      <c r="E243" s="1096"/>
      <c r="F243" s="1140"/>
      <c r="G243" s="1140"/>
      <c r="H243" s="1140"/>
    </row>
    <row r="244" spans="1:8" s="1095" customFormat="1" ht="15">
      <c r="A244" s="1096"/>
      <c r="B244" s="1136"/>
      <c r="C244" s="1096"/>
      <c r="D244" s="1137"/>
      <c r="E244" s="1096"/>
      <c r="F244" s="1140"/>
      <c r="G244" s="1140"/>
      <c r="H244" s="1140"/>
    </row>
    <row r="245" spans="1:8" s="1095" customFormat="1" ht="15">
      <c r="A245" s="1096"/>
      <c r="B245" s="1136"/>
      <c r="C245" s="1096"/>
      <c r="D245" s="1137"/>
      <c r="E245" s="1096"/>
      <c r="F245" s="1140"/>
      <c r="G245" s="1140"/>
      <c r="H245" s="1140"/>
    </row>
    <row r="246" spans="1:8" s="1095" customFormat="1" ht="15">
      <c r="A246" s="1096"/>
      <c r="B246" s="1136"/>
      <c r="C246" s="1096"/>
      <c r="D246" s="1137"/>
      <c r="E246" s="1096"/>
      <c r="F246" s="1140"/>
      <c r="G246" s="1140"/>
      <c r="H246" s="1140"/>
    </row>
    <row r="247" spans="1:8" s="1095" customFormat="1" ht="15">
      <c r="A247" s="1096"/>
      <c r="B247" s="1136"/>
      <c r="C247" s="1096"/>
      <c r="D247" s="1137"/>
      <c r="E247" s="1096"/>
      <c r="F247" s="1140"/>
      <c r="G247" s="1140"/>
      <c r="H247" s="1140"/>
    </row>
    <row r="248" spans="1:8" s="1095" customFormat="1" ht="15">
      <c r="A248" s="1096"/>
      <c r="B248" s="1136"/>
      <c r="C248" s="1096"/>
      <c r="D248" s="1137"/>
      <c r="E248" s="1096"/>
      <c r="F248" s="1140"/>
      <c r="G248" s="1140"/>
      <c r="H248" s="1140"/>
    </row>
    <row r="249" spans="1:8" s="1095" customFormat="1" ht="15">
      <c r="A249" s="1096"/>
      <c r="B249" s="1136"/>
      <c r="C249" s="1096"/>
      <c r="D249" s="1137"/>
      <c r="E249" s="1096"/>
      <c r="F249" s="1139"/>
      <c r="G249" s="1094"/>
      <c r="H249" s="1094"/>
    </row>
    <row r="250" spans="1:8" s="1095" customFormat="1" ht="15">
      <c r="A250" s="1096"/>
      <c r="B250" s="1136"/>
      <c r="C250" s="1096"/>
      <c r="D250" s="1137"/>
      <c r="E250" s="1096"/>
      <c r="F250" s="1140"/>
      <c r="G250" s="1140"/>
      <c r="H250" s="1140"/>
    </row>
    <row r="251" spans="1:8" s="1095" customFormat="1" ht="15">
      <c r="A251" s="1096"/>
      <c r="B251" s="1136"/>
      <c r="C251" s="1096"/>
      <c r="D251" s="1137"/>
      <c r="E251" s="1096"/>
      <c r="F251" s="1094"/>
      <c r="G251" s="1094"/>
      <c r="H251" s="1094"/>
    </row>
    <row r="252" spans="1:8" s="1095" customFormat="1" ht="15">
      <c r="A252" s="1096"/>
      <c r="B252" s="1136"/>
      <c r="C252" s="1096"/>
      <c r="D252" s="1137"/>
      <c r="E252" s="1096"/>
      <c r="F252" s="1158"/>
      <c r="G252" s="1094"/>
      <c r="H252" s="1094"/>
    </row>
    <row r="253" spans="1:8" s="1095" customFormat="1" ht="15">
      <c r="A253" s="1096"/>
      <c r="B253" s="1136"/>
      <c r="C253" s="1096"/>
      <c r="D253" s="1137"/>
      <c r="E253" s="1096"/>
      <c r="F253" s="1139"/>
      <c r="G253" s="1094"/>
      <c r="H253" s="1094"/>
    </row>
    <row r="254" spans="1:8" s="1095" customFormat="1" ht="15">
      <c r="A254" s="1096"/>
      <c r="B254" s="1136"/>
      <c r="C254" s="1096"/>
      <c r="D254" s="1137"/>
      <c r="E254" s="1096"/>
      <c r="F254" s="1139"/>
      <c r="G254" s="1094"/>
      <c r="H254" s="1094"/>
    </row>
    <row r="255" spans="1:8" s="1095" customFormat="1" ht="15">
      <c r="A255" s="1096"/>
      <c r="B255" s="1136"/>
      <c r="C255" s="1096"/>
      <c r="D255" s="1137"/>
      <c r="E255" s="1096"/>
      <c r="F255" s="1140"/>
      <c r="G255" s="1140"/>
      <c r="H255" s="1140"/>
    </row>
    <row r="256" spans="1:8" s="1095" customFormat="1" ht="15">
      <c r="A256" s="1096"/>
      <c r="B256" s="1136"/>
      <c r="C256" s="1096"/>
      <c r="D256" s="1137"/>
      <c r="E256" s="1096"/>
      <c r="F256" s="1140"/>
      <c r="G256" s="1140"/>
      <c r="H256" s="1140"/>
    </row>
    <row r="257" spans="1:8" s="1095" customFormat="1" ht="15">
      <c r="A257" s="1096"/>
      <c r="B257" s="1136"/>
      <c r="C257" s="1096"/>
      <c r="D257" s="1137"/>
      <c r="E257" s="1096"/>
      <c r="F257" s="1140"/>
      <c r="G257" s="1140"/>
      <c r="H257" s="1140"/>
    </row>
    <row r="258" spans="1:8" s="1095" customFormat="1" ht="15">
      <c r="A258" s="1096"/>
      <c r="B258" s="1136"/>
      <c r="C258" s="1096"/>
      <c r="D258" s="1137"/>
      <c r="E258" s="1096"/>
      <c r="F258" s="1140"/>
      <c r="G258" s="1140"/>
      <c r="H258" s="1140"/>
    </row>
    <row r="259" spans="1:8" s="1095" customFormat="1" ht="15">
      <c r="A259" s="1096"/>
      <c r="B259" s="1136"/>
      <c r="C259" s="1096"/>
      <c r="D259" s="1137"/>
      <c r="E259" s="1096"/>
      <c r="F259" s="1140"/>
      <c r="G259" s="1140"/>
      <c r="H259" s="1140"/>
    </row>
    <row r="260" spans="1:8" s="1095" customFormat="1" ht="15">
      <c r="A260" s="1096"/>
      <c r="B260" s="1136"/>
      <c r="C260" s="1096"/>
      <c r="D260" s="1137"/>
      <c r="E260" s="1096"/>
      <c r="F260" s="1140"/>
      <c r="G260" s="1140"/>
      <c r="H260" s="1140"/>
    </row>
    <row r="261" spans="1:8" s="1095" customFormat="1" ht="15">
      <c r="A261" s="1096"/>
      <c r="B261" s="1136"/>
      <c r="C261" s="1096"/>
      <c r="D261" s="1137"/>
      <c r="E261" s="1096"/>
      <c r="F261" s="1140"/>
      <c r="G261" s="1140"/>
      <c r="H261" s="1140"/>
    </row>
    <row r="262" spans="1:8" s="1095" customFormat="1" ht="15">
      <c r="A262" s="1096"/>
      <c r="B262" s="1136"/>
      <c r="C262" s="1096"/>
      <c r="D262" s="1137"/>
      <c r="E262" s="1096"/>
      <c r="F262" s="1094"/>
      <c r="G262" s="1094"/>
      <c r="H262" s="1094"/>
    </row>
    <row r="263" spans="1:8" s="1095" customFormat="1" ht="15">
      <c r="A263" s="1096"/>
      <c r="B263" s="1136"/>
      <c r="C263" s="1096"/>
      <c r="D263" s="1137"/>
      <c r="E263" s="1096"/>
      <c r="F263" s="1139"/>
      <c r="G263" s="1094"/>
      <c r="H263" s="1094"/>
    </row>
    <row r="264" spans="1:8" s="1095" customFormat="1" ht="15">
      <c r="A264" s="1096"/>
      <c r="B264" s="1136"/>
      <c r="C264" s="1096"/>
      <c r="D264" s="1137"/>
      <c r="E264" s="1096"/>
      <c r="F264" s="1140"/>
      <c r="G264" s="1140"/>
      <c r="H264" s="1140"/>
    </row>
    <row r="265" spans="1:8" s="1095" customFormat="1" ht="15">
      <c r="A265" s="1096"/>
      <c r="B265" s="1136"/>
      <c r="C265" s="1096"/>
      <c r="D265" s="1137"/>
      <c r="E265" s="1096"/>
      <c r="F265" s="1140"/>
      <c r="G265" s="1140"/>
      <c r="H265" s="1140"/>
    </row>
    <row r="266" spans="1:8" s="1095" customFormat="1" ht="15">
      <c r="A266" s="1096"/>
      <c r="B266" s="1136"/>
      <c r="C266" s="1096"/>
      <c r="D266" s="1137"/>
      <c r="E266" s="1096"/>
      <c r="F266" s="1139"/>
      <c r="G266" s="1094"/>
      <c r="H266" s="1094"/>
    </row>
    <row r="267" spans="1:8" s="1095" customFormat="1" ht="15">
      <c r="A267" s="1096"/>
      <c r="B267" s="1136"/>
      <c r="C267" s="1096"/>
      <c r="D267" s="1137"/>
      <c r="E267" s="1096"/>
      <c r="F267" s="1140"/>
      <c r="G267" s="1140"/>
      <c r="H267" s="1140"/>
    </row>
    <row r="268" spans="1:8" s="1095" customFormat="1" ht="15">
      <c r="A268" s="1096"/>
      <c r="B268" s="1136"/>
      <c r="C268" s="1096"/>
      <c r="D268" s="1137"/>
      <c r="E268" s="1096"/>
      <c r="F268" s="1140"/>
      <c r="G268" s="1140"/>
      <c r="H268" s="1140"/>
    </row>
    <row r="269" spans="1:8" s="1095" customFormat="1" ht="15">
      <c r="A269" s="1096"/>
      <c r="B269" s="1136"/>
      <c r="C269" s="1096"/>
      <c r="D269" s="1137"/>
      <c r="E269" s="1096"/>
      <c r="F269" s="1139"/>
      <c r="G269" s="1094"/>
      <c r="H269" s="1094"/>
    </row>
    <row r="270" spans="1:8" s="1095" customFormat="1" ht="15">
      <c r="A270" s="1096"/>
      <c r="B270" s="1136"/>
      <c r="C270" s="1096"/>
      <c r="D270" s="1137"/>
      <c r="E270" s="1096"/>
      <c r="F270" s="1139"/>
      <c r="G270" s="1094"/>
      <c r="H270" s="1094"/>
    </row>
    <row r="271" spans="1:8" s="1095" customFormat="1" ht="15">
      <c r="A271" s="1096"/>
      <c r="B271" s="1136"/>
      <c r="C271" s="1096"/>
      <c r="D271" s="1137"/>
      <c r="E271" s="1096"/>
      <c r="F271" s="1140"/>
      <c r="G271" s="1140"/>
      <c r="H271" s="1140"/>
    </row>
    <row r="272" spans="1:8" s="1095" customFormat="1" ht="15">
      <c r="A272" s="1096"/>
      <c r="B272" s="1136"/>
      <c r="C272" s="1096"/>
      <c r="D272" s="1137"/>
      <c r="E272" s="1096"/>
      <c r="F272" s="1140"/>
      <c r="G272" s="1140"/>
      <c r="H272" s="1140"/>
    </row>
    <row r="273" spans="1:8" s="1095" customFormat="1" ht="15">
      <c r="A273" s="1096"/>
      <c r="B273" s="1136"/>
      <c r="C273" s="1096"/>
      <c r="D273" s="1137"/>
      <c r="E273" s="1096"/>
      <c r="F273" s="1094"/>
      <c r="G273" s="1094"/>
      <c r="H273" s="1094"/>
    </row>
    <row r="274" spans="1:8" s="1095" customFormat="1" ht="15">
      <c r="A274" s="1096"/>
      <c r="B274" s="1136"/>
      <c r="C274" s="1096"/>
      <c r="D274" s="1137"/>
      <c r="E274" s="1096"/>
      <c r="F274" s="1140"/>
      <c r="G274" s="1140"/>
      <c r="H274" s="1140"/>
    </row>
    <row r="275" spans="1:8" s="1095" customFormat="1" ht="15">
      <c r="A275" s="1096"/>
      <c r="B275" s="1136"/>
      <c r="C275" s="1096"/>
      <c r="D275" s="1137"/>
      <c r="E275" s="1096"/>
      <c r="F275" s="1094"/>
      <c r="G275" s="1094"/>
      <c r="H275" s="1094"/>
    </row>
    <row r="276" spans="1:8" s="1095" customFormat="1" ht="15">
      <c r="A276" s="1096"/>
      <c r="B276" s="1136"/>
      <c r="C276" s="1096"/>
      <c r="D276" s="1137"/>
      <c r="E276" s="1096"/>
      <c r="F276" s="1139"/>
      <c r="G276" s="1094"/>
      <c r="H276" s="1094"/>
    </row>
    <row r="277" spans="1:8" s="1153" customFormat="1" ht="15">
      <c r="A277" s="1096"/>
      <c r="B277" s="1136"/>
      <c r="C277" s="1096"/>
      <c r="D277" s="1137"/>
      <c r="E277" s="1096"/>
      <c r="F277" s="1139"/>
      <c r="G277" s="1168"/>
      <c r="H277" s="1168"/>
    </row>
    <row r="278" spans="1:8" s="1095" customFormat="1" ht="15">
      <c r="A278" s="1096"/>
      <c r="B278" s="1136"/>
      <c r="C278" s="1096"/>
      <c r="D278" s="1137"/>
      <c r="E278" s="1096"/>
      <c r="F278" s="1140"/>
      <c r="G278" s="1140"/>
      <c r="H278" s="1140"/>
    </row>
    <row r="279" spans="1:8" s="1095" customFormat="1" ht="15">
      <c r="A279" s="1096"/>
      <c r="B279" s="1136"/>
      <c r="C279" s="1096"/>
      <c r="D279" s="1137"/>
      <c r="E279" s="1096"/>
      <c r="F279" s="1094"/>
      <c r="G279" s="1094"/>
      <c r="H279" s="1094"/>
    </row>
    <row r="280" spans="1:8" s="1095" customFormat="1" ht="15">
      <c r="A280" s="1096"/>
      <c r="B280" s="1136"/>
      <c r="C280" s="1096"/>
      <c r="D280" s="1137"/>
      <c r="E280" s="1096"/>
      <c r="F280" s="1139"/>
      <c r="G280" s="1094"/>
      <c r="H280" s="1094"/>
    </row>
    <row r="281" spans="1:8" s="1095" customFormat="1" ht="15">
      <c r="A281" s="1096"/>
      <c r="B281" s="1136"/>
      <c r="C281" s="1096"/>
      <c r="D281" s="1137"/>
      <c r="E281" s="1096"/>
      <c r="F281" s="1140"/>
      <c r="G281" s="1140"/>
      <c r="H281" s="1140"/>
    </row>
    <row r="282" spans="1:8" s="1095" customFormat="1" ht="15">
      <c r="A282" s="1096"/>
      <c r="B282" s="1136"/>
      <c r="C282" s="1096"/>
      <c r="D282" s="1137"/>
      <c r="E282" s="1096"/>
      <c r="F282" s="1140"/>
      <c r="G282" s="1140"/>
      <c r="H282" s="1140"/>
    </row>
    <row r="283" spans="1:8" s="1095" customFormat="1" ht="15">
      <c r="A283" s="1096"/>
      <c r="B283" s="1136"/>
      <c r="C283" s="1096"/>
      <c r="D283" s="1137"/>
      <c r="E283" s="1096"/>
      <c r="F283" s="1140"/>
      <c r="G283" s="1140"/>
      <c r="H283" s="1140"/>
    </row>
    <row r="284" spans="1:8" s="1095" customFormat="1" ht="15">
      <c r="A284" s="1096"/>
      <c r="B284" s="1136"/>
      <c r="C284" s="1096"/>
      <c r="D284" s="1137"/>
      <c r="E284" s="1096"/>
      <c r="F284" s="1140"/>
      <c r="G284" s="1140"/>
      <c r="H284" s="1140"/>
    </row>
    <row r="285" spans="1:8" s="1095" customFormat="1" ht="15">
      <c r="A285" s="1096"/>
      <c r="B285" s="1136"/>
      <c r="C285" s="1096"/>
      <c r="D285" s="1137"/>
      <c r="E285" s="1096"/>
      <c r="F285" s="1139"/>
      <c r="G285" s="1094"/>
      <c r="H285" s="1094"/>
    </row>
    <row r="286" spans="1:8" s="1153" customFormat="1" ht="15">
      <c r="A286" s="1096"/>
      <c r="B286" s="1136"/>
      <c r="C286" s="1096"/>
      <c r="D286" s="1137"/>
      <c r="E286" s="1096"/>
      <c r="F286" s="1139"/>
      <c r="G286" s="1168"/>
      <c r="H286" s="1168"/>
    </row>
    <row r="287" spans="1:8" s="1095" customFormat="1" ht="15">
      <c r="A287" s="1096"/>
      <c r="B287" s="1136"/>
      <c r="C287" s="1096"/>
      <c r="D287" s="1137"/>
      <c r="E287" s="1096"/>
      <c r="F287" s="1140"/>
      <c r="G287" s="1140"/>
      <c r="H287" s="1140"/>
    </row>
    <row r="288" ht="15">
      <c r="H288" s="1094"/>
    </row>
    <row r="289" spans="6:8" ht="15">
      <c r="F289" s="1140"/>
      <c r="G289" s="1140"/>
      <c r="H289" s="1140"/>
    </row>
    <row r="290" ht="15">
      <c r="H290" s="1094"/>
    </row>
    <row r="291" ht="15">
      <c r="H291" s="1094"/>
    </row>
    <row r="292" ht="15">
      <c r="H292" s="1094"/>
    </row>
    <row r="293" ht="15">
      <c r="H293" s="1094"/>
    </row>
    <row r="294" ht="15">
      <c r="H294" s="1094"/>
    </row>
    <row r="295" ht="15">
      <c r="H295" s="1094"/>
    </row>
    <row r="296" ht="15">
      <c r="H296" s="1094"/>
    </row>
    <row r="297" ht="15">
      <c r="H297" s="1094"/>
    </row>
    <row r="298" ht="15">
      <c r="H298" s="1094"/>
    </row>
    <row r="299" ht="15">
      <c r="H299" s="1094"/>
    </row>
    <row r="300" ht="15">
      <c r="H300" s="1094"/>
    </row>
    <row r="301" ht="15">
      <c r="H301" s="1094"/>
    </row>
    <row r="302" ht="15">
      <c r="H302" s="1094"/>
    </row>
    <row r="303" ht="15">
      <c r="H303" s="1094"/>
    </row>
    <row r="304" ht="15">
      <c r="H304" s="1094"/>
    </row>
    <row r="305" ht="15">
      <c r="H305" s="1094"/>
    </row>
    <row r="306" ht="15">
      <c r="H306" s="1094"/>
    </row>
    <row r="307" ht="15">
      <c r="H307" s="1094"/>
    </row>
    <row r="308" ht="15">
      <c r="H308" s="1094"/>
    </row>
    <row r="309" ht="15">
      <c r="H309" s="1094"/>
    </row>
    <row r="310" ht="15">
      <c r="H310" s="1094"/>
    </row>
    <row r="311" ht="15">
      <c r="H311" s="1094"/>
    </row>
    <row r="312" ht="15">
      <c r="H312" s="1094"/>
    </row>
    <row r="313" ht="15">
      <c r="H313" s="1094"/>
    </row>
    <row r="314" ht="15">
      <c r="H314" s="1094"/>
    </row>
    <row r="315" spans="1:8" s="1095" customFormat="1" ht="15">
      <c r="A315" s="1096"/>
      <c r="B315" s="1136"/>
      <c r="C315" s="1096"/>
      <c r="D315" s="1137"/>
      <c r="E315" s="1096"/>
      <c r="F315" s="1139"/>
      <c r="G315" s="1094"/>
      <c r="H315" s="1094"/>
    </row>
    <row r="316" spans="1:8" s="1095" customFormat="1" ht="15">
      <c r="A316" s="1096"/>
      <c r="B316" s="1136"/>
      <c r="C316" s="1096"/>
      <c r="D316" s="1137"/>
      <c r="E316" s="1096"/>
      <c r="F316" s="1140"/>
      <c r="G316" s="1140"/>
      <c r="H316" s="1140"/>
    </row>
    <row r="317" spans="1:8" s="1095" customFormat="1" ht="15">
      <c r="A317" s="1096"/>
      <c r="B317" s="1136"/>
      <c r="C317" s="1096"/>
      <c r="D317" s="1137"/>
      <c r="E317" s="1096"/>
      <c r="F317" s="1139"/>
      <c r="G317" s="1094"/>
      <c r="H317" s="1094"/>
    </row>
    <row r="318" spans="1:8" s="1095" customFormat="1" ht="15">
      <c r="A318" s="1096"/>
      <c r="B318" s="1136"/>
      <c r="C318" s="1096"/>
      <c r="D318" s="1137"/>
      <c r="E318" s="1096"/>
      <c r="F318" s="1139"/>
      <c r="G318" s="1094"/>
      <c r="H318" s="1094"/>
    </row>
    <row r="319" spans="1:8" s="1095" customFormat="1" ht="15">
      <c r="A319" s="1096"/>
      <c r="B319" s="1136"/>
      <c r="C319" s="1096"/>
      <c r="D319" s="1137"/>
      <c r="E319" s="1096"/>
      <c r="F319" s="1140"/>
      <c r="G319" s="1140"/>
      <c r="H319" s="1140"/>
    </row>
    <row r="320" spans="1:8" s="1095" customFormat="1" ht="15">
      <c r="A320" s="1096"/>
      <c r="B320" s="1136"/>
      <c r="C320" s="1096"/>
      <c r="D320" s="1137"/>
      <c r="E320" s="1096"/>
      <c r="F320" s="1140"/>
      <c r="G320" s="1140"/>
      <c r="H320" s="1140"/>
    </row>
    <row r="321" spans="1:8" s="1095" customFormat="1" ht="15">
      <c r="A321" s="1096"/>
      <c r="B321" s="1136"/>
      <c r="C321" s="1096"/>
      <c r="D321" s="1137"/>
      <c r="E321" s="1096"/>
      <c r="F321" s="1139"/>
      <c r="G321" s="1094"/>
      <c r="H321" s="1094"/>
    </row>
    <row r="322" spans="1:8" s="1095" customFormat="1" ht="15">
      <c r="A322" s="1096"/>
      <c r="B322" s="1136"/>
      <c r="C322" s="1096"/>
      <c r="D322" s="1137"/>
      <c r="E322" s="1096"/>
      <c r="F322" s="1140"/>
      <c r="G322" s="1140"/>
      <c r="H322" s="1140"/>
    </row>
    <row r="323" spans="1:8" s="1095" customFormat="1" ht="15">
      <c r="A323" s="1096"/>
      <c r="B323" s="1136"/>
      <c r="C323" s="1096"/>
      <c r="D323" s="1137"/>
      <c r="E323" s="1096"/>
      <c r="F323" s="1140"/>
      <c r="G323" s="1140"/>
      <c r="H323" s="1140"/>
    </row>
    <row r="324" spans="1:8" s="1095" customFormat="1" ht="15">
      <c r="A324" s="1096"/>
      <c r="B324" s="1136"/>
      <c r="C324" s="1096"/>
      <c r="D324" s="1137"/>
      <c r="E324" s="1096"/>
      <c r="F324" s="1139"/>
      <c r="G324" s="1094"/>
      <c r="H324" s="1094"/>
    </row>
    <row r="325" spans="1:8" s="1095" customFormat="1" ht="15">
      <c r="A325" s="1096"/>
      <c r="B325" s="1136"/>
      <c r="C325" s="1096"/>
      <c r="D325" s="1137"/>
      <c r="E325" s="1096"/>
      <c r="F325" s="1140"/>
      <c r="G325" s="1140"/>
      <c r="H325" s="1140"/>
    </row>
    <row r="326" spans="1:8" s="1095" customFormat="1" ht="15">
      <c r="A326" s="1096"/>
      <c r="B326" s="1136"/>
      <c r="C326" s="1096"/>
      <c r="D326" s="1137"/>
      <c r="E326" s="1096"/>
      <c r="F326" s="1140"/>
      <c r="G326" s="1140"/>
      <c r="H326" s="1140"/>
    </row>
    <row r="327" spans="1:8" s="1095" customFormat="1" ht="15">
      <c r="A327" s="1096"/>
      <c r="B327" s="1136"/>
      <c r="C327" s="1096"/>
      <c r="D327" s="1137"/>
      <c r="E327" s="1096"/>
      <c r="F327" s="1139"/>
      <c r="G327" s="1094"/>
      <c r="H327" s="1094"/>
    </row>
    <row r="328" spans="1:8" s="1095" customFormat="1" ht="15">
      <c r="A328" s="1096"/>
      <c r="B328" s="1136"/>
      <c r="C328" s="1096"/>
      <c r="D328" s="1137"/>
      <c r="E328" s="1096"/>
      <c r="F328" s="1140"/>
      <c r="G328" s="1140"/>
      <c r="H328" s="1140"/>
    </row>
    <row r="329" spans="1:8" s="1095" customFormat="1" ht="15">
      <c r="A329" s="1096"/>
      <c r="B329" s="1136"/>
      <c r="C329" s="1096"/>
      <c r="D329" s="1137"/>
      <c r="E329" s="1096"/>
      <c r="F329" s="1140"/>
      <c r="G329" s="1140"/>
      <c r="H329" s="1140"/>
    </row>
    <row r="330" spans="1:8" s="1095" customFormat="1" ht="15">
      <c r="A330" s="1096"/>
      <c r="B330" s="1136"/>
      <c r="C330" s="1096"/>
      <c r="D330" s="1137"/>
      <c r="E330" s="1096"/>
      <c r="F330" s="1139"/>
      <c r="G330" s="1094"/>
      <c r="H330" s="1094"/>
    </row>
    <row r="331" spans="1:8" s="1095" customFormat="1" ht="15">
      <c r="A331" s="1096"/>
      <c r="B331" s="1136"/>
      <c r="C331" s="1096"/>
      <c r="D331" s="1137"/>
      <c r="E331" s="1096"/>
      <c r="F331" s="1140"/>
      <c r="G331" s="1140"/>
      <c r="H331" s="1140"/>
    </row>
    <row r="332" spans="1:8" s="1095" customFormat="1" ht="15">
      <c r="A332" s="1096"/>
      <c r="B332" s="1136"/>
      <c r="C332" s="1096"/>
      <c r="D332" s="1137"/>
      <c r="E332" s="1096"/>
      <c r="F332" s="1094"/>
      <c r="G332" s="1094"/>
      <c r="H332" s="1094"/>
    </row>
    <row r="333" spans="1:8" s="1095" customFormat="1" ht="15">
      <c r="A333" s="1096"/>
      <c r="B333" s="1136"/>
      <c r="C333" s="1096"/>
      <c r="D333" s="1137"/>
      <c r="E333" s="1096"/>
      <c r="F333" s="1139"/>
      <c r="G333" s="1094"/>
      <c r="H333" s="1094"/>
    </row>
    <row r="334" spans="1:8" s="1095" customFormat="1" ht="15">
      <c r="A334" s="1096"/>
      <c r="B334" s="1136"/>
      <c r="C334" s="1096"/>
      <c r="D334" s="1137"/>
      <c r="E334" s="1096"/>
      <c r="F334" s="1139"/>
      <c r="G334" s="1094"/>
      <c r="H334" s="1094"/>
    </row>
    <row r="335" spans="1:8" s="1095" customFormat="1" ht="15">
      <c r="A335" s="1096"/>
      <c r="B335" s="1136"/>
      <c r="C335" s="1096"/>
      <c r="D335" s="1137"/>
      <c r="E335" s="1096"/>
      <c r="F335" s="1140"/>
      <c r="G335" s="1140"/>
      <c r="H335" s="1140"/>
    </row>
    <row r="336" spans="1:8" s="1095" customFormat="1" ht="15">
      <c r="A336" s="1096"/>
      <c r="B336" s="1136"/>
      <c r="C336" s="1096"/>
      <c r="D336" s="1137"/>
      <c r="E336" s="1096"/>
      <c r="F336" s="1140"/>
      <c r="G336" s="1140"/>
      <c r="H336" s="1140"/>
    </row>
    <row r="337" spans="1:8" s="1095" customFormat="1" ht="15">
      <c r="A337" s="1096"/>
      <c r="B337" s="1136"/>
      <c r="C337" s="1096"/>
      <c r="D337" s="1137"/>
      <c r="E337" s="1096"/>
      <c r="F337" s="1139"/>
      <c r="G337" s="1094"/>
      <c r="H337" s="1094"/>
    </row>
    <row r="338" spans="6:8" ht="15">
      <c r="F338" s="1140"/>
      <c r="G338" s="1140"/>
      <c r="H338" s="1140"/>
    </row>
    <row r="339" spans="6:8" ht="15">
      <c r="F339" s="1140"/>
      <c r="G339" s="1140"/>
      <c r="H339" s="1140"/>
    </row>
    <row r="340" spans="6:8" ht="15">
      <c r="F340" s="1139"/>
      <c r="G340" s="1094"/>
      <c r="H340" s="1094"/>
    </row>
    <row r="341" spans="6:8" ht="15">
      <c r="F341" s="1140"/>
      <c r="G341" s="1140"/>
      <c r="H341" s="1140"/>
    </row>
    <row r="342" spans="6:8" ht="15">
      <c r="F342" s="1140"/>
      <c r="G342" s="1140"/>
      <c r="H342" s="1140"/>
    </row>
    <row r="343" spans="6:8" ht="15">
      <c r="F343" s="1139"/>
      <c r="G343" s="1094"/>
      <c r="H343" s="1094"/>
    </row>
    <row r="344" spans="6:8" ht="15">
      <c r="F344" s="1140"/>
      <c r="G344" s="1140"/>
      <c r="H344" s="1140"/>
    </row>
    <row r="345" spans="6:8" ht="15">
      <c r="F345" s="1140"/>
      <c r="G345" s="1140"/>
      <c r="H345" s="1140"/>
    </row>
    <row r="346" spans="6:8" ht="15">
      <c r="F346" s="1139"/>
      <c r="G346" s="1094"/>
      <c r="H346" s="1094"/>
    </row>
    <row r="347" spans="6:8" ht="15">
      <c r="F347" s="1140"/>
      <c r="G347" s="1140"/>
      <c r="H347" s="1140"/>
    </row>
    <row r="348" spans="6:8" ht="15">
      <c r="F348" s="1140"/>
      <c r="G348" s="1140"/>
      <c r="H348" s="1140"/>
    </row>
    <row r="349" spans="6:8" ht="15">
      <c r="F349" s="1140"/>
      <c r="G349" s="1140"/>
      <c r="H349" s="1140"/>
    </row>
    <row r="350" spans="6:8" ht="15">
      <c r="F350" s="1139"/>
      <c r="G350" s="1094"/>
      <c r="H350" s="1094"/>
    </row>
    <row r="351" spans="6:8" ht="15">
      <c r="F351" s="1140"/>
      <c r="G351" s="1140"/>
      <c r="H351" s="1140"/>
    </row>
    <row r="352" spans="6:8" ht="15">
      <c r="F352" s="1140"/>
      <c r="G352" s="1140"/>
      <c r="H352" s="1140"/>
    </row>
    <row r="353" spans="6:8" ht="15">
      <c r="F353" s="1139"/>
      <c r="G353" s="1094"/>
      <c r="H353" s="1094"/>
    </row>
    <row r="354" spans="6:8" ht="15">
      <c r="F354" s="1140"/>
      <c r="G354" s="1140"/>
      <c r="H354" s="1140"/>
    </row>
    <row r="355" spans="6:8" ht="15">
      <c r="F355" s="1140"/>
      <c r="G355" s="1140"/>
      <c r="H355" s="1140"/>
    </row>
    <row r="356" spans="6:8" ht="15">
      <c r="F356" s="1140"/>
      <c r="G356" s="1140"/>
      <c r="H356" s="1140"/>
    </row>
    <row r="357" spans="1:8" s="1095" customFormat="1" ht="15">
      <c r="A357" s="1096"/>
      <c r="B357" s="1136"/>
      <c r="C357" s="1096"/>
      <c r="D357" s="1137"/>
      <c r="E357" s="1096"/>
      <c r="F357" s="1139"/>
      <c r="G357" s="1094"/>
      <c r="H357" s="1094"/>
    </row>
    <row r="358" spans="1:8" s="1095" customFormat="1" ht="15">
      <c r="A358" s="1096"/>
      <c r="B358" s="1136"/>
      <c r="C358" s="1096"/>
      <c r="D358" s="1137"/>
      <c r="E358" s="1096"/>
      <c r="F358" s="1139"/>
      <c r="G358" s="1094"/>
      <c r="H358" s="1094"/>
    </row>
    <row r="359" spans="1:8" s="1095" customFormat="1" ht="15">
      <c r="A359" s="1096"/>
      <c r="B359" s="1136"/>
      <c r="C359" s="1096"/>
      <c r="D359" s="1137"/>
      <c r="E359" s="1096"/>
      <c r="F359" s="1140"/>
      <c r="G359" s="1140"/>
      <c r="H359" s="1140"/>
    </row>
    <row r="360" spans="1:8" s="1095" customFormat="1" ht="15">
      <c r="A360" s="1096"/>
      <c r="B360" s="1136"/>
      <c r="C360" s="1096"/>
      <c r="D360" s="1137"/>
      <c r="E360" s="1096"/>
      <c r="F360" s="1140"/>
      <c r="G360" s="1140"/>
      <c r="H360" s="1140"/>
    </row>
    <row r="361" spans="1:8" s="1095" customFormat="1" ht="15">
      <c r="A361" s="1096"/>
      <c r="B361" s="1136"/>
      <c r="C361" s="1096"/>
      <c r="D361" s="1137"/>
      <c r="E361" s="1096"/>
      <c r="F361" s="1139"/>
      <c r="G361" s="1094"/>
      <c r="H361" s="1094"/>
    </row>
    <row r="362" spans="1:8" s="1095" customFormat="1" ht="15">
      <c r="A362" s="1096"/>
      <c r="B362" s="1136"/>
      <c r="C362" s="1096"/>
      <c r="D362" s="1137"/>
      <c r="E362" s="1096"/>
      <c r="F362" s="1140"/>
      <c r="G362" s="1140"/>
      <c r="H362" s="1140"/>
    </row>
    <row r="363" spans="1:8" s="1095" customFormat="1" ht="15">
      <c r="A363" s="1096"/>
      <c r="B363" s="1136"/>
      <c r="C363" s="1096"/>
      <c r="D363" s="1137"/>
      <c r="E363" s="1096"/>
      <c r="F363" s="1140"/>
      <c r="G363" s="1140"/>
      <c r="H363" s="1140"/>
    </row>
    <row r="364" spans="1:8" s="1095" customFormat="1" ht="15">
      <c r="A364" s="1096"/>
      <c r="B364" s="1136"/>
      <c r="C364" s="1096"/>
      <c r="D364" s="1137"/>
      <c r="E364" s="1096"/>
      <c r="F364" s="1139"/>
      <c r="G364" s="1094"/>
      <c r="H364" s="1094"/>
    </row>
    <row r="365" spans="1:8" s="1095" customFormat="1" ht="15">
      <c r="A365" s="1096"/>
      <c r="B365" s="1136"/>
      <c r="C365" s="1096"/>
      <c r="D365" s="1137"/>
      <c r="E365" s="1096"/>
      <c r="F365" s="1140"/>
      <c r="G365" s="1140"/>
      <c r="H365" s="1140"/>
    </row>
    <row r="366" spans="1:8" s="1095" customFormat="1" ht="15">
      <c r="A366" s="1096"/>
      <c r="B366" s="1136"/>
      <c r="C366" s="1096"/>
      <c r="D366" s="1137"/>
      <c r="E366" s="1096"/>
      <c r="F366" s="1140"/>
      <c r="G366" s="1140"/>
      <c r="H366" s="1140"/>
    </row>
    <row r="367" spans="1:8" s="1095" customFormat="1" ht="15">
      <c r="A367" s="1096"/>
      <c r="B367" s="1136"/>
      <c r="C367" s="1096"/>
      <c r="D367" s="1137"/>
      <c r="E367" s="1096"/>
      <c r="F367" s="1139"/>
      <c r="G367" s="1094"/>
      <c r="H367" s="1094"/>
    </row>
    <row r="368" spans="1:8" s="1095" customFormat="1" ht="15">
      <c r="A368" s="1096"/>
      <c r="B368" s="1136"/>
      <c r="C368" s="1096"/>
      <c r="D368" s="1137"/>
      <c r="E368" s="1096"/>
      <c r="F368" s="1140"/>
      <c r="G368" s="1140"/>
      <c r="H368" s="1140"/>
    </row>
    <row r="369" spans="1:8" s="1095" customFormat="1" ht="15">
      <c r="A369" s="1096"/>
      <c r="B369" s="1136"/>
      <c r="C369" s="1096"/>
      <c r="D369" s="1137"/>
      <c r="E369" s="1096"/>
      <c r="F369" s="1140"/>
      <c r="G369" s="1140"/>
      <c r="H369" s="1140"/>
    </row>
    <row r="370" spans="1:8" s="1095" customFormat="1" ht="15">
      <c r="A370" s="1096"/>
      <c r="B370" s="1136"/>
      <c r="C370" s="1096"/>
      <c r="D370" s="1137"/>
      <c r="E370" s="1096"/>
      <c r="F370" s="1139"/>
      <c r="G370" s="1094"/>
      <c r="H370" s="1094"/>
    </row>
    <row r="371" spans="1:8" s="1095" customFormat="1" ht="15">
      <c r="A371" s="1096"/>
      <c r="B371" s="1136"/>
      <c r="C371" s="1096"/>
      <c r="D371" s="1137"/>
      <c r="E371" s="1096"/>
      <c r="F371" s="1140"/>
      <c r="G371" s="1140"/>
      <c r="H371" s="1140"/>
    </row>
    <row r="372" spans="1:8" s="1095" customFormat="1" ht="15">
      <c r="A372" s="1096"/>
      <c r="B372" s="1136"/>
      <c r="C372" s="1096"/>
      <c r="D372" s="1137"/>
      <c r="E372" s="1096"/>
      <c r="F372" s="1140"/>
      <c r="G372" s="1140"/>
      <c r="H372" s="1140"/>
    </row>
    <row r="373" spans="1:8" s="1095" customFormat="1" ht="15">
      <c r="A373" s="1096"/>
      <c r="B373" s="1136"/>
      <c r="C373" s="1096"/>
      <c r="D373" s="1137"/>
      <c r="E373" s="1096"/>
      <c r="F373" s="1139"/>
      <c r="G373" s="1094"/>
      <c r="H373" s="1094"/>
    </row>
    <row r="374" spans="1:8" s="1095" customFormat="1" ht="15">
      <c r="A374" s="1096"/>
      <c r="B374" s="1136"/>
      <c r="C374" s="1096"/>
      <c r="D374" s="1137"/>
      <c r="E374" s="1096"/>
      <c r="F374" s="1140"/>
      <c r="G374" s="1140"/>
      <c r="H374" s="1140"/>
    </row>
    <row r="375" spans="1:8" s="1095" customFormat="1" ht="15">
      <c r="A375" s="1096"/>
      <c r="B375" s="1136"/>
      <c r="C375" s="1096"/>
      <c r="D375" s="1137"/>
      <c r="E375" s="1096"/>
      <c r="F375" s="1140"/>
      <c r="G375" s="1140"/>
      <c r="H375" s="1140"/>
    </row>
    <row r="376" spans="1:8" s="1095" customFormat="1" ht="15">
      <c r="A376" s="1096"/>
      <c r="B376" s="1136"/>
      <c r="C376" s="1096"/>
      <c r="D376" s="1137"/>
      <c r="E376" s="1096"/>
      <c r="F376" s="1139"/>
      <c r="G376" s="1094"/>
      <c r="H376" s="1094"/>
    </row>
    <row r="377" spans="1:8" s="1095" customFormat="1" ht="15">
      <c r="A377" s="1096"/>
      <c r="B377" s="1136"/>
      <c r="C377" s="1096"/>
      <c r="D377" s="1137"/>
      <c r="E377" s="1096"/>
      <c r="F377" s="1140"/>
      <c r="G377" s="1140"/>
      <c r="H377" s="1140"/>
    </row>
    <row r="378" spans="1:8" s="1095" customFormat="1" ht="15">
      <c r="A378" s="1096"/>
      <c r="B378" s="1136"/>
      <c r="C378" s="1096"/>
      <c r="D378" s="1137"/>
      <c r="E378" s="1096"/>
      <c r="F378" s="1140"/>
      <c r="G378" s="1140"/>
      <c r="H378" s="1140"/>
    </row>
    <row r="379" spans="1:8" s="1095" customFormat="1" ht="15">
      <c r="A379" s="1096"/>
      <c r="B379" s="1136"/>
      <c r="C379" s="1096"/>
      <c r="D379" s="1137"/>
      <c r="E379" s="1096"/>
      <c r="F379" s="1139"/>
      <c r="G379" s="1094"/>
      <c r="H379" s="1094"/>
    </row>
    <row r="380" spans="1:8" s="1095" customFormat="1" ht="15">
      <c r="A380" s="1096"/>
      <c r="B380" s="1136"/>
      <c r="C380" s="1096"/>
      <c r="D380" s="1137"/>
      <c r="E380" s="1096"/>
      <c r="F380" s="1140"/>
      <c r="G380" s="1140"/>
      <c r="H380" s="1140"/>
    </row>
    <row r="381" spans="1:8" s="1095" customFormat="1" ht="15">
      <c r="A381" s="1096"/>
      <c r="B381" s="1136"/>
      <c r="C381" s="1096"/>
      <c r="D381" s="1137"/>
      <c r="E381" s="1096"/>
      <c r="F381" s="1140"/>
      <c r="G381" s="1140"/>
      <c r="H381" s="1140"/>
    </row>
    <row r="382" spans="1:8" s="1095" customFormat="1" ht="15">
      <c r="A382" s="1096"/>
      <c r="B382" s="1136"/>
      <c r="C382" s="1096"/>
      <c r="D382" s="1137"/>
      <c r="E382" s="1096"/>
      <c r="F382" s="1139"/>
      <c r="G382" s="1094"/>
      <c r="H382" s="1094"/>
    </row>
    <row r="383" spans="1:8" s="1095" customFormat="1" ht="15">
      <c r="A383" s="1096"/>
      <c r="B383" s="1136"/>
      <c r="C383" s="1096"/>
      <c r="D383" s="1137"/>
      <c r="E383" s="1096"/>
      <c r="F383" s="1140"/>
      <c r="G383" s="1140"/>
      <c r="H383" s="1140"/>
    </row>
    <row r="384" spans="1:8" s="1095" customFormat="1" ht="15">
      <c r="A384" s="1096"/>
      <c r="B384" s="1136"/>
      <c r="C384" s="1096"/>
      <c r="D384" s="1137"/>
      <c r="E384" s="1096"/>
      <c r="F384" s="1140"/>
      <c r="G384" s="1140"/>
      <c r="H384" s="1140"/>
    </row>
    <row r="385" spans="1:8" s="1095" customFormat="1" ht="15">
      <c r="A385" s="1096"/>
      <c r="B385" s="1136"/>
      <c r="C385" s="1096"/>
      <c r="D385" s="1137"/>
      <c r="E385" s="1096"/>
      <c r="F385" s="1139"/>
      <c r="G385" s="1094"/>
      <c r="H385" s="1094"/>
    </row>
    <row r="386" spans="1:8" s="1095" customFormat="1" ht="15">
      <c r="A386" s="1096"/>
      <c r="B386" s="1136"/>
      <c r="C386" s="1096"/>
      <c r="D386" s="1137"/>
      <c r="E386" s="1096"/>
      <c r="F386" s="1140"/>
      <c r="G386" s="1140"/>
      <c r="H386" s="1140"/>
    </row>
    <row r="387" spans="1:8" s="1095" customFormat="1" ht="15">
      <c r="A387" s="1096"/>
      <c r="B387" s="1136"/>
      <c r="C387" s="1096"/>
      <c r="D387" s="1137"/>
      <c r="E387" s="1096"/>
      <c r="F387" s="1140"/>
      <c r="G387" s="1140"/>
      <c r="H387" s="1140"/>
    </row>
    <row r="388" spans="1:8" s="1095" customFormat="1" ht="15">
      <c r="A388" s="1096"/>
      <c r="B388" s="1136"/>
      <c r="C388" s="1096"/>
      <c r="D388" s="1137"/>
      <c r="E388" s="1096"/>
      <c r="F388" s="1139"/>
      <c r="G388" s="1094"/>
      <c r="H388" s="1094"/>
    </row>
    <row r="389" spans="1:8" s="1095" customFormat="1" ht="15">
      <c r="A389" s="1096"/>
      <c r="B389" s="1136"/>
      <c r="C389" s="1096"/>
      <c r="D389" s="1137"/>
      <c r="E389" s="1096"/>
      <c r="F389" s="1140"/>
      <c r="G389" s="1140"/>
      <c r="H389" s="1140"/>
    </row>
    <row r="390" spans="1:8" s="1095" customFormat="1" ht="15">
      <c r="A390" s="1096"/>
      <c r="B390" s="1136"/>
      <c r="C390" s="1096"/>
      <c r="D390" s="1137"/>
      <c r="E390" s="1096"/>
      <c r="F390" s="1140"/>
      <c r="G390" s="1140"/>
      <c r="H390" s="1140"/>
    </row>
    <row r="391" spans="1:8" s="1095" customFormat="1" ht="15">
      <c r="A391" s="1096"/>
      <c r="B391" s="1136"/>
      <c r="C391" s="1096"/>
      <c r="D391" s="1137"/>
      <c r="E391" s="1096"/>
      <c r="F391" s="1139"/>
      <c r="G391" s="1094"/>
      <c r="H391" s="1094"/>
    </row>
    <row r="392" spans="1:8" s="1095" customFormat="1" ht="15">
      <c r="A392" s="1096"/>
      <c r="B392" s="1136"/>
      <c r="C392" s="1096"/>
      <c r="D392" s="1137"/>
      <c r="E392" s="1096"/>
      <c r="F392" s="1140"/>
      <c r="G392" s="1140"/>
      <c r="H392" s="1140"/>
    </row>
    <row r="393" spans="1:8" s="1095" customFormat="1" ht="15">
      <c r="A393" s="1096"/>
      <c r="B393" s="1136"/>
      <c r="C393" s="1096"/>
      <c r="D393" s="1137"/>
      <c r="E393" s="1096"/>
      <c r="F393" s="1140"/>
      <c r="G393" s="1140"/>
      <c r="H393" s="1140"/>
    </row>
    <row r="394" spans="1:8" s="1095" customFormat="1" ht="15">
      <c r="A394" s="1096"/>
      <c r="B394" s="1136"/>
      <c r="C394" s="1096"/>
      <c r="D394" s="1137"/>
      <c r="E394" s="1096"/>
      <c r="F394" s="1139"/>
      <c r="G394" s="1094"/>
      <c r="H394" s="1094"/>
    </row>
    <row r="395" spans="1:8" s="1095" customFormat="1" ht="15">
      <c r="A395" s="1096"/>
      <c r="B395" s="1136"/>
      <c r="C395" s="1096"/>
      <c r="D395" s="1137"/>
      <c r="E395" s="1096"/>
      <c r="F395" s="1140"/>
      <c r="G395" s="1140"/>
      <c r="H395" s="1140"/>
    </row>
    <row r="396" spans="1:8" s="1095" customFormat="1" ht="15">
      <c r="A396" s="1096"/>
      <c r="B396" s="1136"/>
      <c r="C396" s="1096"/>
      <c r="D396" s="1137"/>
      <c r="E396" s="1096"/>
      <c r="F396" s="1140"/>
      <c r="G396" s="1140"/>
      <c r="H396" s="1140"/>
    </row>
    <row r="397" spans="1:8" s="1095" customFormat="1" ht="15">
      <c r="A397" s="1096"/>
      <c r="B397" s="1136"/>
      <c r="C397" s="1096"/>
      <c r="D397" s="1137"/>
      <c r="E397" s="1096"/>
      <c r="F397" s="1139"/>
      <c r="G397" s="1094"/>
      <c r="H397" s="1094"/>
    </row>
    <row r="398" spans="1:8" s="1095" customFormat="1" ht="15">
      <c r="A398" s="1096"/>
      <c r="B398" s="1136"/>
      <c r="C398" s="1096"/>
      <c r="D398" s="1137"/>
      <c r="E398" s="1096"/>
      <c r="F398" s="1140"/>
      <c r="G398" s="1140"/>
      <c r="H398" s="1140"/>
    </row>
    <row r="399" spans="1:8" s="1095" customFormat="1" ht="15">
      <c r="A399" s="1096"/>
      <c r="B399" s="1136"/>
      <c r="C399" s="1096"/>
      <c r="D399" s="1137"/>
      <c r="E399" s="1096"/>
      <c r="F399" s="1140"/>
      <c r="G399" s="1140"/>
      <c r="H399" s="1140"/>
    </row>
    <row r="400" spans="1:8" s="1095" customFormat="1" ht="15">
      <c r="A400" s="1096"/>
      <c r="B400" s="1136"/>
      <c r="C400" s="1096"/>
      <c r="D400" s="1137"/>
      <c r="E400" s="1096"/>
      <c r="F400" s="1139"/>
      <c r="G400" s="1094"/>
      <c r="H400" s="1094"/>
    </row>
    <row r="401" spans="1:8" s="1095" customFormat="1" ht="15">
      <c r="A401" s="1096"/>
      <c r="B401" s="1136"/>
      <c r="C401" s="1096"/>
      <c r="D401" s="1137"/>
      <c r="E401" s="1096"/>
      <c r="F401" s="1140"/>
      <c r="G401" s="1140"/>
      <c r="H401" s="1140"/>
    </row>
    <row r="402" spans="1:8" s="1095" customFormat="1" ht="15">
      <c r="A402" s="1096"/>
      <c r="B402" s="1136"/>
      <c r="C402" s="1096"/>
      <c r="D402" s="1137"/>
      <c r="E402" s="1096"/>
      <c r="F402" s="1140"/>
      <c r="G402" s="1140"/>
      <c r="H402" s="1140"/>
    </row>
    <row r="403" spans="1:8" s="1095" customFormat="1" ht="15">
      <c r="A403" s="1096"/>
      <c r="B403" s="1136"/>
      <c r="C403" s="1096"/>
      <c r="D403" s="1137"/>
      <c r="E403" s="1096"/>
      <c r="F403" s="1139"/>
      <c r="G403" s="1094"/>
      <c r="H403" s="1094"/>
    </row>
    <row r="404" spans="1:8" s="1095" customFormat="1" ht="15">
      <c r="A404" s="1096"/>
      <c r="B404" s="1136"/>
      <c r="C404" s="1096"/>
      <c r="D404" s="1137"/>
      <c r="E404" s="1096"/>
      <c r="F404" s="1140"/>
      <c r="G404" s="1140"/>
      <c r="H404" s="1140"/>
    </row>
    <row r="405" spans="1:8" s="1095" customFormat="1" ht="15">
      <c r="A405" s="1096"/>
      <c r="B405" s="1136"/>
      <c r="C405" s="1096"/>
      <c r="D405" s="1137"/>
      <c r="E405" s="1096"/>
      <c r="F405" s="1140"/>
      <c r="G405" s="1140"/>
      <c r="H405" s="1140"/>
    </row>
    <row r="406" spans="1:8" s="1095" customFormat="1" ht="15">
      <c r="A406" s="1096"/>
      <c r="B406" s="1136"/>
      <c r="C406" s="1096"/>
      <c r="D406" s="1137"/>
      <c r="E406" s="1096"/>
      <c r="F406" s="1139"/>
      <c r="G406" s="1094"/>
      <c r="H406" s="1094"/>
    </row>
    <row r="407" spans="1:8" s="1095" customFormat="1" ht="15">
      <c r="A407" s="1096"/>
      <c r="B407" s="1136"/>
      <c r="C407" s="1096"/>
      <c r="D407" s="1137"/>
      <c r="E407" s="1096"/>
      <c r="F407" s="1140"/>
      <c r="G407" s="1140"/>
      <c r="H407" s="1140"/>
    </row>
    <row r="408" spans="1:8" s="1095" customFormat="1" ht="15">
      <c r="A408" s="1096"/>
      <c r="B408" s="1136"/>
      <c r="C408" s="1096"/>
      <c r="D408" s="1137"/>
      <c r="E408" s="1096"/>
      <c r="F408" s="1140"/>
      <c r="G408" s="1140"/>
      <c r="H408" s="1140"/>
    </row>
    <row r="409" spans="1:8" s="1095" customFormat="1" ht="15">
      <c r="A409" s="1096"/>
      <c r="B409" s="1136"/>
      <c r="C409" s="1096"/>
      <c r="D409" s="1137"/>
      <c r="E409" s="1096"/>
      <c r="F409" s="1139"/>
      <c r="G409" s="1094"/>
      <c r="H409" s="1094"/>
    </row>
    <row r="410" spans="1:8" s="1095" customFormat="1" ht="15">
      <c r="A410" s="1096"/>
      <c r="B410" s="1136"/>
      <c r="C410" s="1096"/>
      <c r="D410" s="1137"/>
      <c r="E410" s="1096"/>
      <c r="F410" s="1140"/>
      <c r="G410" s="1140"/>
      <c r="H410" s="1140"/>
    </row>
    <row r="411" spans="1:8" s="1095" customFormat="1" ht="15">
      <c r="A411" s="1096"/>
      <c r="B411" s="1136"/>
      <c r="C411" s="1096"/>
      <c r="D411" s="1137"/>
      <c r="E411" s="1096"/>
      <c r="F411" s="1094"/>
      <c r="G411" s="1094"/>
      <c r="H411" s="1094"/>
    </row>
    <row r="412" spans="1:8" s="1095" customFormat="1" ht="15">
      <c r="A412" s="1096"/>
      <c r="B412" s="1136"/>
      <c r="C412" s="1096"/>
      <c r="D412" s="1137"/>
      <c r="E412" s="1096"/>
      <c r="F412" s="1139"/>
      <c r="G412" s="1094"/>
      <c r="H412" s="1094"/>
    </row>
    <row r="413" spans="1:8" s="1095" customFormat="1" ht="15">
      <c r="A413" s="1096"/>
      <c r="B413" s="1136"/>
      <c r="C413" s="1096"/>
      <c r="D413" s="1137"/>
      <c r="E413" s="1096"/>
      <c r="F413" s="1140"/>
      <c r="G413" s="1140"/>
      <c r="H413" s="1140"/>
    </row>
    <row r="414" spans="1:8" s="1095" customFormat="1" ht="15">
      <c r="A414" s="1096"/>
      <c r="B414" s="1136"/>
      <c r="C414" s="1096"/>
      <c r="D414" s="1137"/>
      <c r="E414" s="1096"/>
      <c r="F414" s="1094"/>
      <c r="G414" s="1094"/>
      <c r="H414" s="1094"/>
    </row>
    <row r="415" spans="1:8" s="1095" customFormat="1" ht="15">
      <c r="A415" s="1096"/>
      <c r="B415" s="1136"/>
      <c r="C415" s="1096"/>
      <c r="D415" s="1137"/>
      <c r="E415" s="1096"/>
      <c r="F415" s="1139"/>
      <c r="G415" s="1094"/>
      <c r="H415" s="1094"/>
    </row>
    <row r="416" spans="1:8" s="1095" customFormat="1" ht="15">
      <c r="A416" s="1096"/>
      <c r="B416" s="1136"/>
      <c r="C416" s="1096"/>
      <c r="D416" s="1137"/>
      <c r="E416" s="1096"/>
      <c r="F416" s="1140"/>
      <c r="G416" s="1140"/>
      <c r="H416" s="1140"/>
    </row>
    <row r="417" spans="1:8" s="1095" customFormat="1" ht="15">
      <c r="A417" s="1096"/>
      <c r="B417" s="1136"/>
      <c r="C417" s="1096"/>
      <c r="D417" s="1137"/>
      <c r="E417" s="1096"/>
      <c r="F417" s="1094"/>
      <c r="G417" s="1094"/>
      <c r="H417" s="1094"/>
    </row>
    <row r="418" spans="1:8" s="1095" customFormat="1" ht="15">
      <c r="A418" s="1096"/>
      <c r="B418" s="1136"/>
      <c r="C418" s="1096"/>
      <c r="D418" s="1137"/>
      <c r="E418" s="1096"/>
      <c r="F418" s="1139"/>
      <c r="G418" s="1094"/>
      <c r="H418" s="1094"/>
    </row>
    <row r="419" spans="1:8" s="1095" customFormat="1" ht="15">
      <c r="A419" s="1096"/>
      <c r="B419" s="1136"/>
      <c r="C419" s="1096"/>
      <c r="D419" s="1137"/>
      <c r="E419" s="1096"/>
      <c r="F419" s="1140"/>
      <c r="G419" s="1140"/>
      <c r="H419" s="1140"/>
    </row>
    <row r="420" spans="1:8" s="1095" customFormat="1" ht="15">
      <c r="A420" s="1096"/>
      <c r="B420" s="1136"/>
      <c r="C420" s="1096"/>
      <c r="D420" s="1137"/>
      <c r="E420" s="1096"/>
      <c r="F420" s="1094"/>
      <c r="G420" s="1094"/>
      <c r="H420" s="1094"/>
    </row>
    <row r="421" spans="1:8" s="1095" customFormat="1" ht="15">
      <c r="A421" s="1096"/>
      <c r="B421" s="1136"/>
      <c r="C421" s="1096"/>
      <c r="D421" s="1137"/>
      <c r="E421" s="1096"/>
      <c r="F421" s="1139"/>
      <c r="G421" s="1094"/>
      <c r="H421" s="1094"/>
    </row>
    <row r="422" spans="1:8" s="1095" customFormat="1" ht="15">
      <c r="A422" s="1096"/>
      <c r="B422" s="1136"/>
      <c r="C422" s="1096"/>
      <c r="D422" s="1137"/>
      <c r="E422" s="1096"/>
      <c r="F422" s="1140"/>
      <c r="G422" s="1140"/>
      <c r="H422" s="1140"/>
    </row>
    <row r="423" spans="1:8" s="1095" customFormat="1" ht="15">
      <c r="A423" s="1096"/>
      <c r="B423" s="1136"/>
      <c r="C423" s="1096"/>
      <c r="D423" s="1137"/>
      <c r="E423" s="1096"/>
      <c r="F423" s="1094"/>
      <c r="G423" s="1094"/>
      <c r="H423" s="1094"/>
    </row>
    <row r="424" spans="1:8" s="1095" customFormat="1" ht="15">
      <c r="A424" s="1096"/>
      <c r="B424" s="1136"/>
      <c r="C424" s="1096"/>
      <c r="D424" s="1137"/>
      <c r="E424" s="1096"/>
      <c r="F424" s="1139"/>
      <c r="G424" s="1094"/>
      <c r="H424" s="1094"/>
    </row>
    <row r="425" spans="1:8" s="1095" customFormat="1" ht="15">
      <c r="A425" s="1096"/>
      <c r="B425" s="1136"/>
      <c r="C425" s="1096"/>
      <c r="D425" s="1137"/>
      <c r="E425" s="1096"/>
      <c r="F425" s="1140"/>
      <c r="G425" s="1140"/>
      <c r="H425" s="1140"/>
    </row>
    <row r="426" spans="1:8" s="1095" customFormat="1" ht="15">
      <c r="A426" s="1096"/>
      <c r="B426" s="1136"/>
      <c r="C426" s="1096"/>
      <c r="D426" s="1137"/>
      <c r="E426" s="1096"/>
      <c r="F426" s="1094"/>
      <c r="G426" s="1094"/>
      <c r="H426" s="1094"/>
    </row>
    <row r="427" spans="1:8" s="1095" customFormat="1" ht="15">
      <c r="A427" s="1096"/>
      <c r="B427" s="1136"/>
      <c r="C427" s="1096"/>
      <c r="D427" s="1137"/>
      <c r="E427" s="1096"/>
      <c r="F427" s="1139"/>
      <c r="G427" s="1094"/>
      <c r="H427" s="1094"/>
    </row>
    <row r="428" spans="1:8" s="1095" customFormat="1" ht="15">
      <c r="A428" s="1096"/>
      <c r="B428" s="1136"/>
      <c r="C428" s="1096"/>
      <c r="D428" s="1137"/>
      <c r="E428" s="1096"/>
      <c r="F428" s="1140"/>
      <c r="G428" s="1140"/>
      <c r="H428" s="1140"/>
    </row>
    <row r="429" spans="1:8" s="1095" customFormat="1" ht="15">
      <c r="A429" s="1096"/>
      <c r="B429" s="1136"/>
      <c r="C429" s="1096"/>
      <c r="D429" s="1137"/>
      <c r="E429" s="1096"/>
      <c r="F429" s="1094"/>
      <c r="G429" s="1094"/>
      <c r="H429" s="1094"/>
    </row>
    <row r="430" spans="1:8" s="1095" customFormat="1" ht="15">
      <c r="A430" s="1096"/>
      <c r="B430" s="1136"/>
      <c r="C430" s="1096"/>
      <c r="D430" s="1137"/>
      <c r="E430" s="1096"/>
      <c r="F430" s="1139"/>
      <c r="G430" s="1094"/>
      <c r="H430" s="1094"/>
    </row>
    <row r="431" spans="1:8" s="1095" customFormat="1" ht="15">
      <c r="A431" s="1096"/>
      <c r="B431" s="1136"/>
      <c r="C431" s="1096"/>
      <c r="D431" s="1137"/>
      <c r="E431" s="1096"/>
      <c r="F431" s="1140"/>
      <c r="G431" s="1140"/>
      <c r="H431" s="1140"/>
    </row>
    <row r="432" spans="1:8" s="1095" customFormat="1" ht="15">
      <c r="A432" s="1096"/>
      <c r="B432" s="1136"/>
      <c r="C432" s="1096"/>
      <c r="D432" s="1137"/>
      <c r="E432" s="1096"/>
      <c r="F432" s="1094"/>
      <c r="G432" s="1094"/>
      <c r="H432" s="1094"/>
    </row>
    <row r="433" spans="1:8" s="1095" customFormat="1" ht="15">
      <c r="A433" s="1096"/>
      <c r="B433" s="1136"/>
      <c r="C433" s="1096"/>
      <c r="D433" s="1137"/>
      <c r="E433" s="1096"/>
      <c r="F433" s="1139"/>
      <c r="G433" s="1094"/>
      <c r="H433" s="1094"/>
    </row>
    <row r="434" spans="1:8" s="1095" customFormat="1" ht="15">
      <c r="A434" s="1096"/>
      <c r="B434" s="1136"/>
      <c r="C434" s="1096"/>
      <c r="D434" s="1137"/>
      <c r="E434" s="1096"/>
      <c r="F434" s="1140"/>
      <c r="G434" s="1140"/>
      <c r="H434" s="1140"/>
    </row>
    <row r="435" spans="1:8" s="1095" customFormat="1" ht="15">
      <c r="A435" s="1096"/>
      <c r="B435" s="1136"/>
      <c r="C435" s="1096"/>
      <c r="D435" s="1137"/>
      <c r="E435" s="1096"/>
      <c r="F435" s="1094"/>
      <c r="G435" s="1094"/>
      <c r="H435" s="1094"/>
    </row>
    <row r="436" spans="1:8" s="1095" customFormat="1" ht="15">
      <c r="A436" s="1096"/>
      <c r="B436" s="1136"/>
      <c r="C436" s="1096"/>
      <c r="D436" s="1137"/>
      <c r="E436" s="1096"/>
      <c r="F436" s="1139"/>
      <c r="G436" s="1094"/>
      <c r="H436" s="1094"/>
    </row>
    <row r="437" spans="1:8" s="1095" customFormat="1" ht="15">
      <c r="A437" s="1096"/>
      <c r="B437" s="1136"/>
      <c r="C437" s="1096"/>
      <c r="D437" s="1137"/>
      <c r="E437" s="1096"/>
      <c r="F437" s="1140"/>
      <c r="G437" s="1140"/>
      <c r="H437" s="1140"/>
    </row>
    <row r="438" spans="1:8" s="1095" customFormat="1" ht="15">
      <c r="A438" s="1096"/>
      <c r="B438" s="1136"/>
      <c r="C438" s="1096"/>
      <c r="D438" s="1137"/>
      <c r="E438" s="1096"/>
      <c r="F438" s="1094"/>
      <c r="G438" s="1094"/>
      <c r="H438" s="1094"/>
    </row>
    <row r="439" spans="1:8" s="1095" customFormat="1" ht="15">
      <c r="A439" s="1096"/>
      <c r="B439" s="1136"/>
      <c r="C439" s="1096"/>
      <c r="D439" s="1137"/>
      <c r="E439" s="1096"/>
      <c r="F439" s="1139"/>
      <c r="G439" s="1094"/>
      <c r="H439" s="1094"/>
    </row>
    <row r="440" spans="1:8" s="1095" customFormat="1" ht="15">
      <c r="A440" s="1096"/>
      <c r="B440" s="1136"/>
      <c r="C440" s="1096"/>
      <c r="D440" s="1137"/>
      <c r="E440" s="1096"/>
      <c r="F440" s="1140"/>
      <c r="G440" s="1140"/>
      <c r="H440" s="1140"/>
    </row>
    <row r="441" spans="1:8" s="1095" customFormat="1" ht="15">
      <c r="A441" s="1096"/>
      <c r="B441" s="1136"/>
      <c r="C441" s="1096"/>
      <c r="D441" s="1137"/>
      <c r="E441" s="1096"/>
      <c r="F441" s="1094"/>
      <c r="G441" s="1094"/>
      <c r="H441" s="1094"/>
    </row>
    <row r="442" spans="1:8" s="1095" customFormat="1" ht="15">
      <c r="A442" s="1096"/>
      <c r="B442" s="1136"/>
      <c r="C442" s="1096"/>
      <c r="D442" s="1137"/>
      <c r="E442" s="1096"/>
      <c r="F442" s="1139"/>
      <c r="G442" s="1094"/>
      <c r="H442" s="1094"/>
    </row>
    <row r="443" spans="1:8" s="1095" customFormat="1" ht="15">
      <c r="A443" s="1096"/>
      <c r="B443" s="1136"/>
      <c r="C443" s="1096"/>
      <c r="D443" s="1137"/>
      <c r="E443" s="1096"/>
      <c r="F443" s="1140"/>
      <c r="G443" s="1140"/>
      <c r="H443" s="1140"/>
    </row>
    <row r="444" spans="1:8" s="1095" customFormat="1" ht="15">
      <c r="A444" s="1096"/>
      <c r="B444" s="1136"/>
      <c r="C444" s="1096"/>
      <c r="D444" s="1137"/>
      <c r="E444" s="1096"/>
      <c r="F444" s="1094"/>
      <c r="G444" s="1094"/>
      <c r="H444" s="1094"/>
    </row>
    <row r="445" spans="1:8" s="1095" customFormat="1" ht="15">
      <c r="A445" s="1096"/>
      <c r="B445" s="1136"/>
      <c r="C445" s="1096"/>
      <c r="D445" s="1137"/>
      <c r="E445" s="1096"/>
      <c r="F445" s="1139"/>
      <c r="G445" s="1094"/>
      <c r="H445" s="1094"/>
    </row>
    <row r="446" spans="1:8" s="1095" customFormat="1" ht="15">
      <c r="A446" s="1096"/>
      <c r="B446" s="1136"/>
      <c r="C446" s="1096"/>
      <c r="D446" s="1137"/>
      <c r="E446" s="1096"/>
      <c r="F446" s="1140"/>
      <c r="G446" s="1140"/>
      <c r="H446" s="1140"/>
    </row>
    <row r="447" spans="1:8" s="1095" customFormat="1" ht="15">
      <c r="A447" s="1096"/>
      <c r="B447" s="1136"/>
      <c r="C447" s="1096"/>
      <c r="D447" s="1137"/>
      <c r="E447" s="1096"/>
      <c r="F447" s="1140"/>
      <c r="G447" s="1140"/>
      <c r="H447" s="1140"/>
    </row>
    <row r="448" spans="1:8" s="1095" customFormat="1" ht="15">
      <c r="A448" s="1096"/>
      <c r="B448" s="1136"/>
      <c r="C448" s="1096"/>
      <c r="D448" s="1137"/>
      <c r="E448" s="1096"/>
      <c r="F448" s="1139"/>
      <c r="G448" s="1094"/>
      <c r="H448" s="1094"/>
    </row>
    <row r="449" spans="1:8" s="1095" customFormat="1" ht="15">
      <c r="A449" s="1096"/>
      <c r="B449" s="1136"/>
      <c r="C449" s="1096"/>
      <c r="D449" s="1137"/>
      <c r="E449" s="1096"/>
      <c r="F449" s="1140"/>
      <c r="G449" s="1140"/>
      <c r="H449" s="1140"/>
    </row>
    <row r="450" spans="1:8" s="1095" customFormat="1" ht="15">
      <c r="A450" s="1096"/>
      <c r="B450" s="1136"/>
      <c r="C450" s="1096"/>
      <c r="D450" s="1137"/>
      <c r="E450" s="1096"/>
      <c r="F450" s="1140"/>
      <c r="G450" s="1140"/>
      <c r="H450" s="1140"/>
    </row>
    <row r="451" spans="1:8" s="1095" customFormat="1" ht="15">
      <c r="A451" s="1096"/>
      <c r="B451" s="1136"/>
      <c r="C451" s="1096"/>
      <c r="D451" s="1137"/>
      <c r="E451" s="1096"/>
      <c r="F451" s="1139"/>
      <c r="G451" s="1094"/>
      <c r="H451" s="1094"/>
    </row>
    <row r="452" spans="1:8" s="1095" customFormat="1" ht="15">
      <c r="A452" s="1096"/>
      <c r="B452" s="1136"/>
      <c r="C452" s="1096"/>
      <c r="D452" s="1137"/>
      <c r="E452" s="1096"/>
      <c r="F452" s="1140"/>
      <c r="G452" s="1140"/>
      <c r="H452" s="1140"/>
    </row>
    <row r="453" spans="1:8" s="1095" customFormat="1" ht="15">
      <c r="A453" s="1096"/>
      <c r="B453" s="1136"/>
      <c r="C453" s="1096"/>
      <c r="D453" s="1137"/>
      <c r="E453" s="1096"/>
      <c r="F453" s="1140"/>
      <c r="G453" s="1140"/>
      <c r="H453" s="1140"/>
    </row>
    <row r="454" spans="1:8" s="1095" customFormat="1" ht="15">
      <c r="A454" s="1096"/>
      <c r="B454" s="1136"/>
      <c r="C454" s="1096"/>
      <c r="D454" s="1137"/>
      <c r="E454" s="1096"/>
      <c r="F454" s="1139"/>
      <c r="G454" s="1094"/>
      <c r="H454" s="1094"/>
    </row>
    <row r="455" spans="1:8" s="1095" customFormat="1" ht="15">
      <c r="A455" s="1096"/>
      <c r="B455" s="1136"/>
      <c r="C455" s="1096"/>
      <c r="D455" s="1137"/>
      <c r="E455" s="1096"/>
      <c r="F455" s="1140"/>
      <c r="G455" s="1140"/>
      <c r="H455" s="1140"/>
    </row>
    <row r="456" spans="1:8" s="1095" customFormat="1" ht="15">
      <c r="A456" s="1096"/>
      <c r="B456" s="1136"/>
      <c r="C456" s="1096"/>
      <c r="D456" s="1137"/>
      <c r="E456" s="1096"/>
      <c r="F456" s="1140"/>
      <c r="G456" s="1140"/>
      <c r="H456" s="1140"/>
    </row>
    <row r="457" spans="1:8" s="1095" customFormat="1" ht="15">
      <c r="A457" s="1096"/>
      <c r="B457" s="1136"/>
      <c r="C457" s="1096"/>
      <c r="D457" s="1137"/>
      <c r="E457" s="1096"/>
      <c r="F457" s="1139"/>
      <c r="G457" s="1094"/>
      <c r="H457" s="1094"/>
    </row>
    <row r="458" spans="1:8" s="1095" customFormat="1" ht="15">
      <c r="A458" s="1096"/>
      <c r="B458" s="1136"/>
      <c r="C458" s="1096"/>
      <c r="D458" s="1137"/>
      <c r="E458" s="1096"/>
      <c r="F458" s="1140"/>
      <c r="G458" s="1140"/>
      <c r="H458" s="1140"/>
    </row>
    <row r="459" spans="1:8" s="1095" customFormat="1" ht="15">
      <c r="A459" s="1096"/>
      <c r="B459" s="1136"/>
      <c r="C459" s="1096"/>
      <c r="D459" s="1137"/>
      <c r="E459" s="1096"/>
      <c r="F459" s="1094"/>
      <c r="G459" s="1094"/>
      <c r="H459" s="1094"/>
    </row>
    <row r="460" spans="1:8" s="1095" customFormat="1" ht="15">
      <c r="A460" s="1096"/>
      <c r="B460" s="1136"/>
      <c r="C460" s="1096"/>
      <c r="D460" s="1137"/>
      <c r="E460" s="1096"/>
      <c r="F460" s="1139"/>
      <c r="G460" s="1094"/>
      <c r="H460" s="1094"/>
    </row>
    <row r="461" spans="1:8" s="1095" customFormat="1" ht="15">
      <c r="A461" s="1096"/>
      <c r="B461" s="1136"/>
      <c r="C461" s="1096"/>
      <c r="D461" s="1137"/>
      <c r="E461" s="1096"/>
      <c r="F461" s="1139"/>
      <c r="G461" s="1094"/>
      <c r="H461" s="1094"/>
    </row>
    <row r="462" spans="1:8" s="1095" customFormat="1" ht="15">
      <c r="A462" s="1096"/>
      <c r="B462" s="1136"/>
      <c r="C462" s="1096"/>
      <c r="D462" s="1137"/>
      <c r="E462" s="1096"/>
      <c r="F462" s="1140"/>
      <c r="G462" s="1140"/>
      <c r="H462" s="1140"/>
    </row>
    <row r="463" spans="1:8" s="1095" customFormat="1" ht="15">
      <c r="A463" s="1096"/>
      <c r="B463" s="1136"/>
      <c r="C463" s="1096"/>
      <c r="D463" s="1137"/>
      <c r="E463" s="1096"/>
      <c r="F463" s="1094"/>
      <c r="G463" s="1094"/>
      <c r="H463" s="1094"/>
    </row>
    <row r="464" spans="1:8" s="1095" customFormat="1" ht="15">
      <c r="A464" s="1096"/>
      <c r="B464" s="1136"/>
      <c r="C464" s="1096"/>
      <c r="D464" s="1137"/>
      <c r="E464" s="1096"/>
      <c r="F464" s="1139"/>
      <c r="G464" s="1094"/>
      <c r="H464" s="1094"/>
    </row>
    <row r="465" spans="1:8" s="1095" customFormat="1" ht="15">
      <c r="A465" s="1096"/>
      <c r="B465" s="1136"/>
      <c r="C465" s="1096"/>
      <c r="D465" s="1137"/>
      <c r="E465" s="1096"/>
      <c r="F465" s="1140"/>
      <c r="G465" s="1140"/>
      <c r="H465" s="1140"/>
    </row>
    <row r="466" spans="1:8" s="1095" customFormat="1" ht="15">
      <c r="A466" s="1096"/>
      <c r="B466" s="1136"/>
      <c r="C466" s="1096"/>
      <c r="D466" s="1137"/>
      <c r="E466" s="1096"/>
      <c r="F466" s="1094"/>
      <c r="G466" s="1094"/>
      <c r="H466" s="1094"/>
    </row>
    <row r="467" spans="1:8" s="1095" customFormat="1" ht="15">
      <c r="A467" s="1096"/>
      <c r="B467" s="1136"/>
      <c r="C467" s="1096"/>
      <c r="D467" s="1137"/>
      <c r="E467" s="1096"/>
      <c r="F467" s="1139"/>
      <c r="G467" s="1094"/>
      <c r="H467" s="1094"/>
    </row>
    <row r="468" spans="1:8" s="1095" customFormat="1" ht="15">
      <c r="A468" s="1096"/>
      <c r="B468" s="1136"/>
      <c r="C468" s="1096"/>
      <c r="D468" s="1137"/>
      <c r="E468" s="1096"/>
      <c r="F468" s="1140"/>
      <c r="G468" s="1140"/>
      <c r="H468" s="1140"/>
    </row>
    <row r="469" spans="1:8" s="1095" customFormat="1" ht="15">
      <c r="A469" s="1096"/>
      <c r="B469" s="1136"/>
      <c r="C469" s="1096"/>
      <c r="D469" s="1137"/>
      <c r="E469" s="1096"/>
      <c r="F469" s="1094"/>
      <c r="G469" s="1094"/>
      <c r="H469" s="1094"/>
    </row>
    <row r="470" spans="1:8" s="1095" customFormat="1" ht="15">
      <c r="A470" s="1096"/>
      <c r="B470" s="1136"/>
      <c r="C470" s="1096"/>
      <c r="D470" s="1137"/>
      <c r="E470" s="1096"/>
      <c r="F470" s="1139"/>
      <c r="G470" s="1094"/>
      <c r="H470" s="1094"/>
    </row>
    <row r="471" spans="1:8" s="1095" customFormat="1" ht="15">
      <c r="A471" s="1096"/>
      <c r="B471" s="1136"/>
      <c r="C471" s="1096"/>
      <c r="D471" s="1137"/>
      <c r="E471" s="1096"/>
      <c r="F471" s="1140"/>
      <c r="G471" s="1140"/>
      <c r="H471" s="1140"/>
    </row>
    <row r="472" spans="1:8" s="1095" customFormat="1" ht="15">
      <c r="A472" s="1096"/>
      <c r="B472" s="1136"/>
      <c r="C472" s="1096"/>
      <c r="D472" s="1137"/>
      <c r="E472" s="1096"/>
      <c r="F472" s="1140"/>
      <c r="G472" s="1140"/>
      <c r="H472" s="1140"/>
    </row>
    <row r="473" spans="1:8" s="1095" customFormat="1" ht="15">
      <c r="A473" s="1096"/>
      <c r="B473" s="1136"/>
      <c r="C473" s="1096"/>
      <c r="D473" s="1137"/>
      <c r="E473" s="1096"/>
      <c r="F473" s="1139"/>
      <c r="G473" s="1094"/>
      <c r="H473" s="1094"/>
    </row>
    <row r="474" spans="1:8" s="1095" customFormat="1" ht="15">
      <c r="A474" s="1096"/>
      <c r="B474" s="1136"/>
      <c r="C474" s="1096"/>
      <c r="D474" s="1137"/>
      <c r="E474" s="1096"/>
      <c r="F474" s="1140"/>
      <c r="G474" s="1140"/>
      <c r="H474" s="1140"/>
    </row>
    <row r="475" spans="1:8" s="1095" customFormat="1" ht="15">
      <c r="A475" s="1096"/>
      <c r="B475" s="1136"/>
      <c r="C475" s="1096"/>
      <c r="D475" s="1137"/>
      <c r="E475" s="1096"/>
      <c r="F475" s="1140"/>
      <c r="G475" s="1140"/>
      <c r="H475" s="1140"/>
    </row>
    <row r="476" spans="1:8" s="1095" customFormat="1" ht="15">
      <c r="A476" s="1096"/>
      <c r="B476" s="1136"/>
      <c r="C476" s="1096"/>
      <c r="D476" s="1137"/>
      <c r="E476" s="1096"/>
      <c r="F476" s="1139"/>
      <c r="G476" s="1094"/>
      <c r="H476" s="1094"/>
    </row>
    <row r="477" spans="1:8" s="1095" customFormat="1" ht="15">
      <c r="A477" s="1096"/>
      <c r="B477" s="1136"/>
      <c r="C477" s="1096"/>
      <c r="D477" s="1137"/>
      <c r="E477" s="1096"/>
      <c r="F477" s="1140"/>
      <c r="G477" s="1140"/>
      <c r="H477" s="1140"/>
    </row>
    <row r="478" spans="1:8" s="1095" customFormat="1" ht="15">
      <c r="A478" s="1096"/>
      <c r="B478" s="1136"/>
      <c r="C478" s="1096"/>
      <c r="D478" s="1137"/>
      <c r="E478" s="1096"/>
      <c r="F478" s="1140"/>
      <c r="G478" s="1140"/>
      <c r="H478" s="1140"/>
    </row>
    <row r="479" spans="1:8" s="1095" customFormat="1" ht="15">
      <c r="A479" s="1096"/>
      <c r="B479" s="1136"/>
      <c r="C479" s="1096"/>
      <c r="D479" s="1137"/>
      <c r="E479" s="1096"/>
      <c r="F479" s="1139"/>
      <c r="G479" s="1094"/>
      <c r="H479" s="1094"/>
    </row>
    <row r="480" spans="1:8" s="1095" customFormat="1" ht="15">
      <c r="A480" s="1096"/>
      <c r="B480" s="1136"/>
      <c r="C480" s="1096"/>
      <c r="D480" s="1137"/>
      <c r="E480" s="1096"/>
      <c r="F480" s="1140"/>
      <c r="G480" s="1140"/>
      <c r="H480" s="1140"/>
    </row>
    <row r="481" spans="1:8" s="1095" customFormat="1" ht="15">
      <c r="A481" s="1096"/>
      <c r="B481" s="1136"/>
      <c r="C481" s="1096"/>
      <c r="D481" s="1137"/>
      <c r="E481" s="1096"/>
      <c r="F481" s="1140"/>
      <c r="G481" s="1140"/>
      <c r="H481" s="1140"/>
    </row>
    <row r="482" spans="1:8" s="1095" customFormat="1" ht="15">
      <c r="A482" s="1096"/>
      <c r="B482" s="1136"/>
      <c r="C482" s="1096"/>
      <c r="D482" s="1137"/>
      <c r="E482" s="1096"/>
      <c r="F482" s="1139"/>
      <c r="G482" s="1094"/>
      <c r="H482" s="1094"/>
    </row>
    <row r="483" spans="1:8" s="1095" customFormat="1" ht="15">
      <c r="A483" s="1096"/>
      <c r="B483" s="1136"/>
      <c r="C483" s="1096"/>
      <c r="D483" s="1137"/>
      <c r="E483" s="1096"/>
      <c r="F483" s="1140"/>
      <c r="G483" s="1140"/>
      <c r="H483" s="1140"/>
    </row>
    <row r="484" spans="1:8" s="1095" customFormat="1" ht="15">
      <c r="A484" s="1096"/>
      <c r="B484" s="1136"/>
      <c r="C484" s="1096"/>
      <c r="D484" s="1137"/>
      <c r="E484" s="1096"/>
      <c r="F484" s="1140"/>
      <c r="G484" s="1140"/>
      <c r="H484" s="1140"/>
    </row>
    <row r="485" spans="1:8" s="1095" customFormat="1" ht="15">
      <c r="A485" s="1096"/>
      <c r="B485" s="1136"/>
      <c r="C485" s="1096"/>
      <c r="D485" s="1137"/>
      <c r="E485" s="1096"/>
      <c r="F485" s="1139"/>
      <c r="G485" s="1094"/>
      <c r="H485" s="1094"/>
    </row>
    <row r="486" spans="1:8" s="1095" customFormat="1" ht="15">
      <c r="A486" s="1096"/>
      <c r="B486" s="1136"/>
      <c r="C486" s="1096"/>
      <c r="D486" s="1137"/>
      <c r="E486" s="1096"/>
      <c r="F486" s="1140"/>
      <c r="G486" s="1140"/>
      <c r="H486" s="1140"/>
    </row>
    <row r="487" spans="1:8" s="1095" customFormat="1" ht="15">
      <c r="A487" s="1096"/>
      <c r="B487" s="1136"/>
      <c r="C487" s="1096"/>
      <c r="D487" s="1137"/>
      <c r="E487" s="1096"/>
      <c r="F487" s="1094"/>
      <c r="G487" s="1094"/>
      <c r="H487" s="1094"/>
    </row>
    <row r="488" spans="1:8" s="1095" customFormat="1" ht="15">
      <c r="A488" s="1096"/>
      <c r="B488" s="1136"/>
      <c r="C488" s="1096"/>
      <c r="D488" s="1137"/>
      <c r="E488" s="1096"/>
      <c r="F488" s="1139"/>
      <c r="G488" s="1094"/>
      <c r="H488" s="1094"/>
    </row>
    <row r="489" spans="1:8" s="1095" customFormat="1" ht="15">
      <c r="A489" s="1096"/>
      <c r="B489" s="1136"/>
      <c r="C489" s="1096"/>
      <c r="D489" s="1137"/>
      <c r="E489" s="1096"/>
      <c r="F489" s="1140"/>
      <c r="G489" s="1140"/>
      <c r="H489" s="1140"/>
    </row>
    <row r="490" spans="1:8" s="1095" customFormat="1" ht="15">
      <c r="A490" s="1096"/>
      <c r="B490" s="1136"/>
      <c r="C490" s="1096"/>
      <c r="D490" s="1137"/>
      <c r="E490" s="1096"/>
      <c r="F490" s="1094"/>
      <c r="G490" s="1094"/>
      <c r="H490" s="1094"/>
    </row>
    <row r="491" spans="1:8" s="1095" customFormat="1" ht="15">
      <c r="A491" s="1096"/>
      <c r="B491" s="1136"/>
      <c r="C491" s="1096"/>
      <c r="D491" s="1137"/>
      <c r="E491" s="1096"/>
      <c r="F491" s="1139"/>
      <c r="G491" s="1094"/>
      <c r="H491" s="1094"/>
    </row>
    <row r="492" spans="1:8" s="1095" customFormat="1" ht="15">
      <c r="A492" s="1096"/>
      <c r="B492" s="1136"/>
      <c r="C492" s="1096"/>
      <c r="D492" s="1137"/>
      <c r="E492" s="1096"/>
      <c r="F492" s="1140"/>
      <c r="G492" s="1140"/>
      <c r="H492" s="1140"/>
    </row>
    <row r="493" spans="1:8" s="1095" customFormat="1" ht="15">
      <c r="A493" s="1096"/>
      <c r="B493" s="1136"/>
      <c r="C493" s="1096"/>
      <c r="D493" s="1137"/>
      <c r="E493" s="1096"/>
      <c r="F493" s="1094"/>
      <c r="G493" s="1094"/>
      <c r="H493" s="1094"/>
    </row>
    <row r="494" spans="1:8" s="1095" customFormat="1" ht="15">
      <c r="A494" s="1096"/>
      <c r="B494" s="1136"/>
      <c r="C494" s="1096"/>
      <c r="D494" s="1137"/>
      <c r="E494" s="1096"/>
      <c r="F494" s="1139"/>
      <c r="G494" s="1094"/>
      <c r="H494" s="1094"/>
    </row>
    <row r="495" spans="1:8" s="1095" customFormat="1" ht="15">
      <c r="A495" s="1096"/>
      <c r="B495" s="1136"/>
      <c r="C495" s="1096"/>
      <c r="D495" s="1137"/>
      <c r="E495" s="1096"/>
      <c r="F495" s="1140"/>
      <c r="G495" s="1140"/>
      <c r="H495" s="1140"/>
    </row>
    <row r="496" spans="1:8" s="1095" customFormat="1" ht="15">
      <c r="A496" s="1096"/>
      <c r="B496" s="1136"/>
      <c r="C496" s="1096"/>
      <c r="D496" s="1137"/>
      <c r="E496" s="1096"/>
      <c r="F496" s="1140"/>
      <c r="G496" s="1140"/>
      <c r="H496" s="1140"/>
    </row>
    <row r="497" spans="1:8" s="1095" customFormat="1" ht="15">
      <c r="A497" s="1096"/>
      <c r="B497" s="1136"/>
      <c r="C497" s="1096"/>
      <c r="D497" s="1137"/>
      <c r="E497" s="1096"/>
      <c r="F497" s="1139"/>
      <c r="G497" s="1094"/>
      <c r="H497" s="1094"/>
    </row>
    <row r="498" spans="1:8" s="1095" customFormat="1" ht="15">
      <c r="A498" s="1096"/>
      <c r="B498" s="1136"/>
      <c r="C498" s="1096"/>
      <c r="D498" s="1137"/>
      <c r="E498" s="1096"/>
      <c r="F498" s="1140"/>
      <c r="G498" s="1140"/>
      <c r="H498" s="1140"/>
    </row>
    <row r="499" spans="1:8" s="1095" customFormat="1" ht="15">
      <c r="A499" s="1096"/>
      <c r="B499" s="1136"/>
      <c r="C499" s="1096"/>
      <c r="D499" s="1137"/>
      <c r="E499" s="1096"/>
      <c r="F499" s="1140"/>
      <c r="G499" s="1140"/>
      <c r="H499" s="1140"/>
    </row>
    <row r="500" spans="1:8" s="1095" customFormat="1" ht="15">
      <c r="A500" s="1096"/>
      <c r="B500" s="1136"/>
      <c r="C500" s="1096"/>
      <c r="D500" s="1137"/>
      <c r="E500" s="1096"/>
      <c r="F500" s="1139"/>
      <c r="G500" s="1094"/>
      <c r="H500" s="1094"/>
    </row>
    <row r="501" spans="1:8" s="1095" customFormat="1" ht="15">
      <c r="A501" s="1096"/>
      <c r="B501" s="1136"/>
      <c r="C501" s="1096"/>
      <c r="D501" s="1137"/>
      <c r="E501" s="1096"/>
      <c r="F501" s="1140"/>
      <c r="G501" s="1140"/>
      <c r="H501" s="1140"/>
    </row>
    <row r="502" spans="1:8" s="1095" customFormat="1" ht="15">
      <c r="A502" s="1096"/>
      <c r="B502" s="1136"/>
      <c r="C502" s="1096"/>
      <c r="D502" s="1137"/>
      <c r="E502" s="1096"/>
      <c r="F502" s="1140"/>
      <c r="G502" s="1140"/>
      <c r="H502" s="1140"/>
    </row>
    <row r="503" spans="1:8" s="1095" customFormat="1" ht="15">
      <c r="A503" s="1096"/>
      <c r="B503" s="1136"/>
      <c r="C503" s="1096"/>
      <c r="D503" s="1137"/>
      <c r="E503" s="1096"/>
      <c r="F503" s="1139"/>
      <c r="G503" s="1094"/>
      <c r="H503" s="1094"/>
    </row>
    <row r="504" spans="1:8" s="1095" customFormat="1" ht="15">
      <c r="A504" s="1096"/>
      <c r="B504" s="1136"/>
      <c r="C504" s="1096"/>
      <c r="D504" s="1137"/>
      <c r="E504" s="1096"/>
      <c r="F504" s="1140"/>
      <c r="G504" s="1140"/>
      <c r="H504" s="1140"/>
    </row>
    <row r="505" spans="1:8" s="1095" customFormat="1" ht="15">
      <c r="A505" s="1096"/>
      <c r="B505" s="1136"/>
      <c r="C505" s="1096"/>
      <c r="D505" s="1137"/>
      <c r="E505" s="1096"/>
      <c r="F505" s="1140"/>
      <c r="G505" s="1140"/>
      <c r="H505" s="1140"/>
    </row>
    <row r="506" spans="1:8" s="1095" customFormat="1" ht="15">
      <c r="A506" s="1096"/>
      <c r="B506" s="1136"/>
      <c r="C506" s="1096"/>
      <c r="D506" s="1137"/>
      <c r="E506" s="1096"/>
      <c r="F506" s="1139"/>
      <c r="G506" s="1094"/>
      <c r="H506" s="1094"/>
    </row>
    <row r="507" spans="1:8" s="1095" customFormat="1" ht="15">
      <c r="A507" s="1096"/>
      <c r="B507" s="1136"/>
      <c r="C507" s="1096"/>
      <c r="D507" s="1137"/>
      <c r="E507" s="1096"/>
      <c r="F507" s="1140"/>
      <c r="G507" s="1140"/>
      <c r="H507" s="1140"/>
    </row>
    <row r="508" spans="1:8" s="1095" customFormat="1" ht="15">
      <c r="A508" s="1096"/>
      <c r="B508" s="1136"/>
      <c r="C508" s="1096"/>
      <c r="D508" s="1137"/>
      <c r="E508" s="1096"/>
      <c r="F508" s="1094"/>
      <c r="G508" s="1094"/>
      <c r="H508" s="1094"/>
    </row>
    <row r="509" spans="1:8" s="1095" customFormat="1" ht="15">
      <c r="A509" s="1096"/>
      <c r="B509" s="1136"/>
      <c r="C509" s="1096"/>
      <c r="D509" s="1137"/>
      <c r="E509" s="1096"/>
      <c r="F509" s="1139"/>
      <c r="G509" s="1094"/>
      <c r="H509" s="1094"/>
    </row>
    <row r="510" spans="1:8" s="1095" customFormat="1" ht="15">
      <c r="A510" s="1096"/>
      <c r="B510" s="1136"/>
      <c r="C510" s="1096"/>
      <c r="D510" s="1137"/>
      <c r="E510" s="1096"/>
      <c r="F510" s="1140"/>
      <c r="G510" s="1140"/>
      <c r="H510" s="1140"/>
    </row>
    <row r="511" spans="1:8" s="1095" customFormat="1" ht="15">
      <c r="A511" s="1096"/>
      <c r="B511" s="1136"/>
      <c r="C511" s="1096"/>
      <c r="D511" s="1137"/>
      <c r="E511" s="1096"/>
      <c r="F511" s="1094"/>
      <c r="G511" s="1094"/>
      <c r="H511" s="1094"/>
    </row>
    <row r="512" spans="1:8" s="1095" customFormat="1" ht="15">
      <c r="A512" s="1096"/>
      <c r="B512" s="1136"/>
      <c r="C512" s="1096"/>
      <c r="D512" s="1137"/>
      <c r="E512" s="1096"/>
      <c r="F512" s="1139"/>
      <c r="G512" s="1094"/>
      <c r="H512" s="1094"/>
    </row>
    <row r="513" spans="1:8" s="1095" customFormat="1" ht="15">
      <c r="A513" s="1096"/>
      <c r="B513" s="1136"/>
      <c r="C513" s="1096"/>
      <c r="D513" s="1137"/>
      <c r="E513" s="1096"/>
      <c r="F513" s="1140"/>
      <c r="G513" s="1140"/>
      <c r="H513" s="1140"/>
    </row>
    <row r="514" spans="1:8" s="1095" customFormat="1" ht="15">
      <c r="A514" s="1096"/>
      <c r="B514" s="1136"/>
      <c r="C514" s="1096"/>
      <c r="D514" s="1137"/>
      <c r="E514" s="1096"/>
      <c r="F514" s="1094"/>
      <c r="G514" s="1094"/>
      <c r="H514" s="1094"/>
    </row>
    <row r="515" spans="1:8" s="1095" customFormat="1" ht="15">
      <c r="A515" s="1096"/>
      <c r="B515" s="1136"/>
      <c r="C515" s="1096"/>
      <c r="D515" s="1137"/>
      <c r="E515" s="1096"/>
      <c r="F515" s="1139"/>
      <c r="G515" s="1094"/>
      <c r="H515" s="1094"/>
    </row>
    <row r="516" spans="1:8" s="1095" customFormat="1" ht="15">
      <c r="A516" s="1096"/>
      <c r="B516" s="1136"/>
      <c r="C516" s="1096"/>
      <c r="D516" s="1137"/>
      <c r="E516" s="1096"/>
      <c r="F516" s="1140"/>
      <c r="G516" s="1140"/>
      <c r="H516" s="1140"/>
    </row>
    <row r="517" spans="1:8" s="1095" customFormat="1" ht="15">
      <c r="A517" s="1096"/>
      <c r="B517" s="1136"/>
      <c r="C517" s="1096"/>
      <c r="D517" s="1137"/>
      <c r="E517" s="1096"/>
      <c r="F517" s="1140"/>
      <c r="G517" s="1140"/>
      <c r="H517" s="1140"/>
    </row>
    <row r="518" spans="1:8" s="1095" customFormat="1" ht="15">
      <c r="A518" s="1096"/>
      <c r="B518" s="1136"/>
      <c r="C518" s="1096"/>
      <c r="D518" s="1137"/>
      <c r="E518" s="1096"/>
      <c r="F518" s="1139"/>
      <c r="G518" s="1094"/>
      <c r="H518" s="1094"/>
    </row>
    <row r="519" spans="1:8" s="1095" customFormat="1" ht="15">
      <c r="A519" s="1096"/>
      <c r="B519" s="1136"/>
      <c r="C519" s="1096"/>
      <c r="D519" s="1137"/>
      <c r="E519" s="1096"/>
      <c r="F519" s="1140"/>
      <c r="G519" s="1140"/>
      <c r="H519" s="1140"/>
    </row>
    <row r="520" spans="1:8" s="1095" customFormat="1" ht="15">
      <c r="A520" s="1096"/>
      <c r="B520" s="1136"/>
      <c r="C520" s="1096"/>
      <c r="D520" s="1137"/>
      <c r="E520" s="1096"/>
      <c r="F520" s="1140"/>
      <c r="G520" s="1140"/>
      <c r="H520" s="1140"/>
    </row>
    <row r="521" spans="1:8" s="1095" customFormat="1" ht="15">
      <c r="A521" s="1096"/>
      <c r="B521" s="1136"/>
      <c r="C521" s="1096"/>
      <c r="D521" s="1137"/>
      <c r="E521" s="1096"/>
      <c r="F521" s="1139"/>
      <c r="G521" s="1094"/>
      <c r="H521" s="1094"/>
    </row>
    <row r="522" spans="1:8" s="1095" customFormat="1" ht="15">
      <c r="A522" s="1096"/>
      <c r="B522" s="1136"/>
      <c r="C522" s="1096"/>
      <c r="D522" s="1137"/>
      <c r="E522" s="1096"/>
      <c r="F522" s="1140"/>
      <c r="G522" s="1140"/>
      <c r="H522" s="1140"/>
    </row>
    <row r="523" spans="1:8" s="1095" customFormat="1" ht="15">
      <c r="A523" s="1096"/>
      <c r="B523" s="1136"/>
      <c r="C523" s="1096"/>
      <c r="D523" s="1137"/>
      <c r="E523" s="1096"/>
      <c r="F523" s="1094"/>
      <c r="G523" s="1094"/>
      <c r="H523" s="1094"/>
    </row>
    <row r="524" spans="1:8" s="1095" customFormat="1" ht="15">
      <c r="A524" s="1096"/>
      <c r="B524" s="1136"/>
      <c r="C524" s="1096"/>
      <c r="D524" s="1137"/>
      <c r="E524" s="1096"/>
      <c r="F524" s="1139"/>
      <c r="G524" s="1094"/>
      <c r="H524" s="1094"/>
    </row>
    <row r="525" spans="1:8" s="1095" customFormat="1" ht="15">
      <c r="A525" s="1096"/>
      <c r="B525" s="1136"/>
      <c r="C525" s="1096"/>
      <c r="D525" s="1137"/>
      <c r="E525" s="1096"/>
      <c r="F525" s="1139"/>
      <c r="G525" s="1094"/>
      <c r="H525" s="1094"/>
    </row>
    <row r="526" spans="1:8" s="1095" customFormat="1" ht="15">
      <c r="A526" s="1096"/>
      <c r="B526" s="1136"/>
      <c r="C526" s="1096"/>
      <c r="D526" s="1137"/>
      <c r="E526" s="1096"/>
      <c r="F526" s="1140"/>
      <c r="G526" s="1140"/>
      <c r="H526" s="1140"/>
    </row>
    <row r="527" spans="1:8" s="1095" customFormat="1" ht="15">
      <c r="A527" s="1096"/>
      <c r="B527" s="1136"/>
      <c r="C527" s="1096"/>
      <c r="D527" s="1137"/>
      <c r="E527" s="1096"/>
      <c r="F527" s="1140"/>
      <c r="G527" s="1140"/>
      <c r="H527" s="1140"/>
    </row>
    <row r="528" spans="1:8" s="1095" customFormat="1" ht="15">
      <c r="A528" s="1096"/>
      <c r="B528" s="1136"/>
      <c r="C528" s="1096"/>
      <c r="D528" s="1137"/>
      <c r="E528" s="1096"/>
      <c r="F528" s="1139"/>
      <c r="G528" s="1094"/>
      <c r="H528" s="1094"/>
    </row>
    <row r="529" spans="1:8" s="1095" customFormat="1" ht="15">
      <c r="A529" s="1096"/>
      <c r="B529" s="1136"/>
      <c r="C529" s="1096"/>
      <c r="D529" s="1137"/>
      <c r="E529" s="1096"/>
      <c r="F529" s="1140"/>
      <c r="G529" s="1140"/>
      <c r="H529" s="1140"/>
    </row>
    <row r="530" spans="1:8" s="1095" customFormat="1" ht="15">
      <c r="A530" s="1096"/>
      <c r="B530" s="1136"/>
      <c r="C530" s="1096"/>
      <c r="D530" s="1137"/>
      <c r="E530" s="1096"/>
      <c r="F530" s="1140"/>
      <c r="G530" s="1140"/>
      <c r="H530" s="1140"/>
    </row>
    <row r="531" spans="1:8" s="1095" customFormat="1" ht="15">
      <c r="A531" s="1096"/>
      <c r="B531" s="1136"/>
      <c r="C531" s="1096"/>
      <c r="D531" s="1137"/>
      <c r="E531" s="1096"/>
      <c r="F531" s="1139"/>
      <c r="G531" s="1094"/>
      <c r="H531" s="1094"/>
    </row>
    <row r="532" spans="1:8" s="1095" customFormat="1" ht="15">
      <c r="A532" s="1096"/>
      <c r="B532" s="1136"/>
      <c r="C532" s="1096"/>
      <c r="D532" s="1137"/>
      <c r="E532" s="1096"/>
      <c r="F532" s="1140"/>
      <c r="G532" s="1140"/>
      <c r="H532" s="1140"/>
    </row>
    <row r="533" spans="1:8" s="1095" customFormat="1" ht="15">
      <c r="A533" s="1096"/>
      <c r="B533" s="1136"/>
      <c r="C533" s="1096"/>
      <c r="D533" s="1137"/>
      <c r="E533" s="1096"/>
      <c r="F533" s="1140"/>
      <c r="G533" s="1140"/>
      <c r="H533" s="1140"/>
    </row>
    <row r="534" spans="1:8" s="1095" customFormat="1" ht="15">
      <c r="A534" s="1096"/>
      <c r="B534" s="1136"/>
      <c r="C534" s="1096"/>
      <c r="D534" s="1137"/>
      <c r="E534" s="1096"/>
      <c r="F534" s="1139"/>
      <c r="G534" s="1094"/>
      <c r="H534" s="1094"/>
    </row>
    <row r="535" spans="1:8" s="1095" customFormat="1" ht="15">
      <c r="A535" s="1096"/>
      <c r="B535" s="1136"/>
      <c r="C535" s="1096"/>
      <c r="D535" s="1137"/>
      <c r="E535" s="1096"/>
      <c r="F535" s="1140"/>
      <c r="G535" s="1140"/>
      <c r="H535" s="1140"/>
    </row>
    <row r="536" spans="1:8" s="1095" customFormat="1" ht="15">
      <c r="A536" s="1096"/>
      <c r="B536" s="1136"/>
      <c r="C536" s="1096"/>
      <c r="D536" s="1137"/>
      <c r="E536" s="1096"/>
      <c r="F536" s="1140"/>
      <c r="G536" s="1140"/>
      <c r="H536" s="1140"/>
    </row>
    <row r="537" spans="1:8" s="1095" customFormat="1" ht="15">
      <c r="A537" s="1096"/>
      <c r="B537" s="1136"/>
      <c r="C537" s="1096"/>
      <c r="D537" s="1137"/>
      <c r="E537" s="1096"/>
      <c r="F537" s="1139"/>
      <c r="G537" s="1094"/>
      <c r="H537" s="1094"/>
    </row>
    <row r="538" spans="1:8" s="1095" customFormat="1" ht="15">
      <c r="A538" s="1096"/>
      <c r="B538" s="1136"/>
      <c r="C538" s="1096"/>
      <c r="D538" s="1137"/>
      <c r="E538" s="1096"/>
      <c r="F538" s="1140"/>
      <c r="G538" s="1140"/>
      <c r="H538" s="1140"/>
    </row>
    <row r="539" spans="1:8" s="1095" customFormat="1" ht="15">
      <c r="A539" s="1096"/>
      <c r="B539" s="1136"/>
      <c r="C539" s="1096"/>
      <c r="D539" s="1137"/>
      <c r="E539" s="1096"/>
      <c r="F539" s="1140"/>
      <c r="G539" s="1140"/>
      <c r="H539" s="1140"/>
    </row>
    <row r="540" spans="1:8" s="1095" customFormat="1" ht="15">
      <c r="A540" s="1096"/>
      <c r="B540" s="1136"/>
      <c r="C540" s="1096"/>
      <c r="D540" s="1137"/>
      <c r="E540" s="1096"/>
      <c r="F540" s="1139"/>
      <c r="G540" s="1094"/>
      <c r="H540" s="1094"/>
    </row>
    <row r="541" spans="1:8" s="1095" customFormat="1" ht="15">
      <c r="A541" s="1096"/>
      <c r="B541" s="1136"/>
      <c r="C541" s="1096"/>
      <c r="D541" s="1137"/>
      <c r="E541" s="1096"/>
      <c r="F541" s="1140"/>
      <c r="G541" s="1140"/>
      <c r="H541" s="1140"/>
    </row>
    <row r="542" spans="1:8" s="1095" customFormat="1" ht="15">
      <c r="A542" s="1096"/>
      <c r="B542" s="1136"/>
      <c r="C542" s="1096"/>
      <c r="D542" s="1137"/>
      <c r="E542" s="1096"/>
      <c r="F542" s="1140"/>
      <c r="G542" s="1140"/>
      <c r="H542" s="1140"/>
    </row>
    <row r="543" spans="1:8" s="1095" customFormat="1" ht="15">
      <c r="A543" s="1096"/>
      <c r="B543" s="1136"/>
      <c r="C543" s="1096"/>
      <c r="D543" s="1137"/>
      <c r="E543" s="1096"/>
      <c r="F543" s="1139"/>
      <c r="G543" s="1094"/>
      <c r="H543" s="1094"/>
    </row>
    <row r="544" spans="1:8" s="1095" customFormat="1" ht="15">
      <c r="A544" s="1096"/>
      <c r="B544" s="1136"/>
      <c r="C544" s="1096"/>
      <c r="D544" s="1137"/>
      <c r="E544" s="1096"/>
      <c r="F544" s="1140"/>
      <c r="G544" s="1140"/>
      <c r="H544" s="1140"/>
    </row>
    <row r="545" spans="1:8" s="1095" customFormat="1" ht="15">
      <c r="A545" s="1096"/>
      <c r="B545" s="1136"/>
      <c r="C545" s="1096"/>
      <c r="D545" s="1137"/>
      <c r="E545" s="1096"/>
      <c r="F545" s="1140"/>
      <c r="G545" s="1140"/>
      <c r="H545" s="1140"/>
    </row>
    <row r="546" spans="1:8" s="1095" customFormat="1" ht="15">
      <c r="A546" s="1096"/>
      <c r="B546" s="1136"/>
      <c r="C546" s="1096"/>
      <c r="D546" s="1137"/>
      <c r="E546" s="1096"/>
      <c r="F546" s="1139"/>
      <c r="G546" s="1094"/>
      <c r="H546" s="1094"/>
    </row>
    <row r="547" spans="1:8" s="1095" customFormat="1" ht="15">
      <c r="A547" s="1096"/>
      <c r="B547" s="1136"/>
      <c r="C547" s="1096"/>
      <c r="D547" s="1137"/>
      <c r="E547" s="1096"/>
      <c r="F547" s="1140"/>
      <c r="G547" s="1140"/>
      <c r="H547" s="1140"/>
    </row>
    <row r="548" spans="1:8" s="1095" customFormat="1" ht="15">
      <c r="A548" s="1096"/>
      <c r="B548" s="1136"/>
      <c r="C548" s="1096"/>
      <c r="D548" s="1137"/>
      <c r="E548" s="1096"/>
      <c r="F548" s="1140"/>
      <c r="G548" s="1140"/>
      <c r="H548" s="1140"/>
    </row>
    <row r="549" spans="1:8" s="1095" customFormat="1" ht="15">
      <c r="A549" s="1096"/>
      <c r="B549" s="1136"/>
      <c r="C549" s="1096"/>
      <c r="D549" s="1137"/>
      <c r="E549" s="1096"/>
      <c r="F549" s="1139"/>
      <c r="G549" s="1094"/>
      <c r="H549" s="1094"/>
    </row>
    <row r="550" spans="1:8" s="1095" customFormat="1" ht="15">
      <c r="A550" s="1096"/>
      <c r="B550" s="1136"/>
      <c r="C550" s="1096"/>
      <c r="D550" s="1137"/>
      <c r="E550" s="1096"/>
      <c r="F550" s="1140"/>
      <c r="G550" s="1140"/>
      <c r="H550" s="1140"/>
    </row>
    <row r="551" spans="1:8" s="1095" customFormat="1" ht="15">
      <c r="A551" s="1096"/>
      <c r="B551" s="1136"/>
      <c r="C551" s="1096"/>
      <c r="D551" s="1137"/>
      <c r="E551" s="1096"/>
      <c r="F551" s="1140"/>
      <c r="G551" s="1140"/>
      <c r="H551" s="1140"/>
    </row>
    <row r="552" spans="1:8" s="1095" customFormat="1" ht="15">
      <c r="A552" s="1096"/>
      <c r="B552" s="1136"/>
      <c r="C552" s="1096"/>
      <c r="D552" s="1137"/>
      <c r="E552" s="1096"/>
      <c r="F552" s="1139"/>
      <c r="G552" s="1094"/>
      <c r="H552" s="1094"/>
    </row>
    <row r="553" spans="1:8" s="1095" customFormat="1" ht="15">
      <c r="A553" s="1096"/>
      <c r="B553" s="1136"/>
      <c r="C553" s="1096"/>
      <c r="D553" s="1137"/>
      <c r="E553" s="1096"/>
      <c r="F553" s="1140"/>
      <c r="G553" s="1140"/>
      <c r="H553" s="1140"/>
    </row>
    <row r="554" spans="1:8" s="1095" customFormat="1" ht="15">
      <c r="A554" s="1096"/>
      <c r="B554" s="1136"/>
      <c r="C554" s="1096"/>
      <c r="D554" s="1137"/>
      <c r="E554" s="1096"/>
      <c r="F554" s="1140"/>
      <c r="G554" s="1140"/>
      <c r="H554" s="1140"/>
    </row>
    <row r="555" spans="1:8" s="1095" customFormat="1" ht="15">
      <c r="A555" s="1141"/>
      <c r="B555" s="1139"/>
      <c r="C555" s="1139"/>
      <c r="D555" s="1139"/>
      <c r="E555" s="1094"/>
      <c r="F555" s="1139"/>
      <c r="G555" s="1094"/>
      <c r="H555" s="1094"/>
    </row>
    <row r="556" spans="1:8" s="1095" customFormat="1" ht="15">
      <c r="A556" s="1141"/>
      <c r="B556" s="1139"/>
      <c r="C556" s="1140"/>
      <c r="D556" s="1140"/>
      <c r="E556" s="1140"/>
      <c r="F556" s="1140"/>
      <c r="G556" s="1140"/>
      <c r="H556" s="1140"/>
    </row>
    <row r="557" spans="1:8" s="1095" customFormat="1" ht="15">
      <c r="A557" s="1141"/>
      <c r="B557" s="1139"/>
      <c r="C557" s="1140"/>
      <c r="D557" s="1140"/>
      <c r="E557" s="1140"/>
      <c r="F557" s="1140"/>
      <c r="G557" s="1140"/>
      <c r="H557" s="1140"/>
    </row>
    <row r="558" spans="1:8" s="1095" customFormat="1" ht="15">
      <c r="A558" s="1141"/>
      <c r="B558" s="1139"/>
      <c r="C558" s="1139"/>
      <c r="D558" s="1139"/>
      <c r="E558" s="1094"/>
      <c r="F558" s="1139"/>
      <c r="G558" s="1094"/>
      <c r="H558" s="1094"/>
    </row>
    <row r="559" spans="1:8" s="1095" customFormat="1" ht="15">
      <c r="A559" s="1141"/>
      <c r="B559" s="1139"/>
      <c r="C559" s="1140"/>
      <c r="D559" s="1140"/>
      <c r="E559" s="1140"/>
      <c r="F559" s="1140"/>
      <c r="G559" s="1140"/>
      <c r="H559" s="1140"/>
    </row>
    <row r="560" spans="1:8" s="1095" customFormat="1" ht="15">
      <c r="A560" s="1141"/>
      <c r="B560" s="1139"/>
      <c r="C560" s="1140"/>
      <c r="D560" s="1140"/>
      <c r="E560" s="1140"/>
      <c r="F560" s="1140"/>
      <c r="G560" s="1140"/>
      <c r="H560" s="1140"/>
    </row>
    <row r="561" spans="1:8" s="1095" customFormat="1" ht="15">
      <c r="A561" s="1141"/>
      <c r="B561" s="1139"/>
      <c r="C561" s="1139"/>
      <c r="D561" s="1139"/>
      <c r="E561" s="1094"/>
      <c r="F561" s="1139"/>
      <c r="G561" s="1094"/>
      <c r="H561" s="1094"/>
    </row>
    <row r="562" spans="1:8" s="1095" customFormat="1" ht="15">
      <c r="A562" s="1141"/>
      <c r="B562" s="1139"/>
      <c r="C562" s="1140"/>
      <c r="D562" s="1140"/>
      <c r="E562" s="1140"/>
      <c r="F562" s="1140"/>
      <c r="G562" s="1140"/>
      <c r="H562" s="1140"/>
    </row>
    <row r="563" spans="1:8" s="1095" customFormat="1" ht="15">
      <c r="A563" s="1141"/>
      <c r="B563" s="1139"/>
      <c r="C563" s="1140"/>
      <c r="D563" s="1140"/>
      <c r="E563" s="1140"/>
      <c r="F563" s="1140"/>
      <c r="G563" s="1140"/>
      <c r="H563" s="1140"/>
    </row>
    <row r="564" spans="1:8" s="1095" customFormat="1" ht="15">
      <c r="A564" s="1141"/>
      <c r="B564" s="1139"/>
      <c r="C564" s="1139"/>
      <c r="D564" s="1139"/>
      <c r="E564" s="1094"/>
      <c r="F564" s="1139"/>
      <c r="G564" s="1094"/>
      <c r="H564" s="1094"/>
    </row>
    <row r="565" spans="1:8" s="1095" customFormat="1" ht="15">
      <c r="A565" s="1141"/>
      <c r="B565" s="1139"/>
      <c r="C565" s="1140"/>
      <c r="D565" s="1140"/>
      <c r="E565" s="1140"/>
      <c r="F565" s="1140"/>
      <c r="G565" s="1140"/>
      <c r="H565" s="1140"/>
    </row>
    <row r="566" spans="1:8" s="1095" customFormat="1" ht="15">
      <c r="A566" s="1141"/>
      <c r="B566" s="1139"/>
      <c r="C566" s="1140"/>
      <c r="D566" s="1140"/>
      <c r="E566" s="1140"/>
      <c r="F566" s="1140"/>
      <c r="G566" s="1140"/>
      <c r="H566" s="1140"/>
    </row>
    <row r="567" spans="1:8" s="1095" customFormat="1" ht="15">
      <c r="A567" s="1141"/>
      <c r="B567" s="1139"/>
      <c r="C567" s="1139"/>
      <c r="D567" s="1139"/>
      <c r="E567" s="1094"/>
      <c r="F567" s="1139"/>
      <c r="G567" s="1094"/>
      <c r="H567" s="1094"/>
    </row>
    <row r="568" spans="1:8" s="1095" customFormat="1" ht="15">
      <c r="A568" s="1141"/>
      <c r="B568" s="1139"/>
      <c r="C568" s="1140"/>
      <c r="D568" s="1140"/>
      <c r="E568" s="1140"/>
      <c r="F568" s="1140"/>
      <c r="G568" s="1140"/>
      <c r="H568" s="1140"/>
    </row>
    <row r="569" spans="1:8" s="1095" customFormat="1" ht="15">
      <c r="A569" s="1141"/>
      <c r="B569" s="1139"/>
      <c r="C569" s="1140"/>
      <c r="D569" s="1140"/>
      <c r="E569" s="1140"/>
      <c r="F569" s="1140"/>
      <c r="G569" s="1140"/>
      <c r="H569" s="1140"/>
    </row>
    <row r="570" spans="1:8" s="1095" customFormat="1" ht="15">
      <c r="A570" s="1141"/>
      <c r="B570" s="1139"/>
      <c r="C570" s="1139"/>
      <c r="D570" s="1139"/>
      <c r="E570" s="1094"/>
      <c r="F570" s="1139"/>
      <c r="G570" s="1094"/>
      <c r="H570" s="1094"/>
    </row>
    <row r="571" spans="1:8" s="1095" customFormat="1" ht="15">
      <c r="A571" s="1141"/>
      <c r="B571" s="1139"/>
      <c r="C571" s="1140"/>
      <c r="D571" s="1140"/>
      <c r="E571" s="1140"/>
      <c r="F571" s="1140"/>
      <c r="G571" s="1140"/>
      <c r="H571" s="1140"/>
    </row>
    <row r="572" spans="1:8" s="1095" customFormat="1" ht="15">
      <c r="A572" s="1141"/>
      <c r="B572" s="1139"/>
      <c r="C572" s="1140"/>
      <c r="D572" s="1140"/>
      <c r="E572" s="1140"/>
      <c r="F572" s="1140"/>
      <c r="G572" s="1140"/>
      <c r="H572" s="1140"/>
    </row>
    <row r="573" spans="1:8" s="1095" customFormat="1" ht="15">
      <c r="A573" s="1141"/>
      <c r="B573" s="1169"/>
      <c r="C573" s="1170"/>
      <c r="D573" s="1140"/>
      <c r="E573" s="1140"/>
      <c r="F573" s="1171"/>
      <c r="G573" s="1171"/>
      <c r="H573" s="1140"/>
    </row>
    <row r="574" spans="1:8" s="1095" customFormat="1" ht="15">
      <c r="A574" s="1141"/>
      <c r="B574" s="1169"/>
      <c r="C574" s="1169"/>
      <c r="D574" s="1139"/>
      <c r="E574" s="1094"/>
      <c r="F574" s="1169"/>
      <c r="H574" s="1094"/>
    </row>
    <row r="575" spans="1:8" s="1095" customFormat="1" ht="15">
      <c r="A575" s="1141"/>
      <c r="B575" s="1169"/>
      <c r="C575" s="1169"/>
      <c r="D575" s="1139"/>
      <c r="E575" s="1094"/>
      <c r="F575" s="1169"/>
      <c r="H575" s="1094"/>
    </row>
    <row r="576" spans="1:8" s="1095" customFormat="1" ht="15">
      <c r="A576" s="1141"/>
      <c r="B576" s="1172"/>
      <c r="C576" s="1173"/>
      <c r="D576" s="1174"/>
      <c r="E576" s="1140"/>
      <c r="F576" s="1175"/>
      <c r="G576" s="1175"/>
      <c r="H576" s="1140"/>
    </row>
    <row r="577" spans="1:8" s="1095" customFormat="1" ht="15">
      <c r="A577" s="1155"/>
      <c r="B577" s="1176"/>
      <c r="C577" s="1177"/>
      <c r="D577" s="1162"/>
      <c r="E577" s="1094"/>
      <c r="F577" s="1178"/>
      <c r="G577" s="1178"/>
      <c r="H577" s="1094"/>
    </row>
    <row r="578" spans="1:8" s="1095" customFormat="1" ht="15">
      <c r="A578" s="1141"/>
      <c r="B578" s="1172"/>
      <c r="C578" s="1172"/>
      <c r="D578" s="1179"/>
      <c r="E578" s="1094"/>
      <c r="F578" s="1180"/>
      <c r="G578" s="1178"/>
      <c r="H578" s="1094"/>
    </row>
    <row r="579" spans="1:8" s="1095" customFormat="1" ht="15">
      <c r="A579" s="1141"/>
      <c r="B579" s="1172"/>
      <c r="C579" s="1173"/>
      <c r="D579" s="1174"/>
      <c r="E579" s="1140"/>
      <c r="F579" s="1175"/>
      <c r="G579" s="1175"/>
      <c r="H579" s="1140"/>
    </row>
    <row r="580" spans="1:8" s="1095" customFormat="1" ht="15">
      <c r="A580" s="1155"/>
      <c r="B580" s="1176"/>
      <c r="C580" s="1177"/>
      <c r="D580" s="1094"/>
      <c r="E580" s="1094"/>
      <c r="F580" s="1177"/>
      <c r="G580" s="1177"/>
      <c r="H580" s="1094"/>
    </row>
    <row r="581" spans="1:8" s="1095" customFormat="1" ht="15">
      <c r="A581" s="1141"/>
      <c r="B581" s="1172"/>
      <c r="C581" s="1172"/>
      <c r="D581" s="1139"/>
      <c r="E581" s="1094"/>
      <c r="F581" s="1172"/>
      <c r="G581" s="1177"/>
      <c r="H581" s="1094"/>
    </row>
    <row r="582" spans="1:8" s="1095" customFormat="1" ht="15">
      <c r="A582" s="1141"/>
      <c r="B582" s="1172"/>
      <c r="C582" s="1172"/>
      <c r="D582" s="1139"/>
      <c r="E582" s="1094"/>
      <c r="F582" s="1172"/>
      <c r="G582" s="1177"/>
      <c r="H582" s="1094"/>
    </row>
    <row r="583" spans="1:8" s="1095" customFormat="1" ht="15">
      <c r="A583" s="1141"/>
      <c r="B583" s="1172"/>
      <c r="C583" s="1173"/>
      <c r="D583" s="1140"/>
      <c r="E583" s="1140"/>
      <c r="F583" s="1173"/>
      <c r="G583" s="1173"/>
      <c r="H583" s="1140"/>
    </row>
    <row r="584" spans="1:8" s="1095" customFormat="1" ht="15">
      <c r="A584" s="1141"/>
      <c r="B584" s="1172"/>
      <c r="C584" s="1173"/>
      <c r="D584" s="1140"/>
      <c r="E584" s="1140"/>
      <c r="F584" s="1173"/>
      <c r="G584" s="1173"/>
      <c r="H584" s="1140"/>
    </row>
    <row r="585" spans="1:8" s="1095" customFormat="1" ht="15">
      <c r="A585" s="1141"/>
      <c r="B585" s="1172"/>
      <c r="C585" s="1172"/>
      <c r="D585" s="1139"/>
      <c r="E585" s="1094"/>
      <c r="F585" s="1172"/>
      <c r="G585" s="1177"/>
      <c r="H585" s="1094"/>
    </row>
    <row r="586" spans="1:8" s="1095" customFormat="1" ht="15">
      <c r="A586" s="1141"/>
      <c r="B586" s="1172"/>
      <c r="C586" s="1173"/>
      <c r="D586" s="1140"/>
      <c r="E586" s="1140"/>
      <c r="F586" s="1173"/>
      <c r="G586" s="1173"/>
      <c r="H586" s="1140"/>
    </row>
    <row r="587" spans="1:8" s="1095" customFormat="1" ht="15">
      <c r="A587" s="1141"/>
      <c r="B587" s="1139"/>
      <c r="C587" s="1140"/>
      <c r="D587" s="1140"/>
      <c r="E587" s="1140"/>
      <c r="F587" s="1140"/>
      <c r="G587" s="1140"/>
      <c r="H587" s="1140"/>
    </row>
    <row r="588" spans="1:8" s="1095" customFormat="1" ht="15">
      <c r="A588" s="1141"/>
      <c r="B588" s="1139"/>
      <c r="C588" s="1139"/>
      <c r="D588" s="1139"/>
      <c r="E588" s="1094"/>
      <c r="F588" s="1139"/>
      <c r="G588" s="1094"/>
      <c r="H588" s="1094"/>
    </row>
    <row r="589" spans="1:8" s="1095" customFormat="1" ht="15">
      <c r="A589" s="1141"/>
      <c r="B589" s="1139"/>
      <c r="C589" s="1139"/>
      <c r="D589" s="1139"/>
      <c r="E589" s="1094"/>
      <c r="F589" s="1139"/>
      <c r="G589" s="1094"/>
      <c r="H589" s="1094"/>
    </row>
    <row r="590" spans="1:8" s="1095" customFormat="1" ht="15">
      <c r="A590" s="1141"/>
      <c r="B590" s="1139"/>
      <c r="C590" s="1140"/>
      <c r="D590" s="1140"/>
      <c r="E590" s="1140"/>
      <c r="F590" s="1140"/>
      <c r="G590" s="1140"/>
      <c r="H590" s="1140"/>
    </row>
    <row r="591" spans="1:8" s="1095" customFormat="1" ht="15">
      <c r="A591" s="1141"/>
      <c r="B591" s="1139"/>
      <c r="C591" s="1140"/>
      <c r="D591" s="1140"/>
      <c r="E591" s="1140"/>
      <c r="F591" s="1140"/>
      <c r="G591" s="1140"/>
      <c r="H591" s="1140"/>
    </row>
    <row r="592" spans="1:8" s="1095" customFormat="1" ht="15">
      <c r="A592" s="1141"/>
      <c r="B592" s="1139"/>
      <c r="C592" s="1139"/>
      <c r="D592" s="1139"/>
      <c r="E592" s="1094"/>
      <c r="F592" s="1139"/>
      <c r="G592" s="1094"/>
      <c r="H592" s="1094"/>
    </row>
    <row r="593" spans="1:8" s="1095" customFormat="1" ht="15">
      <c r="A593" s="1141"/>
      <c r="B593" s="1139"/>
      <c r="C593" s="1140"/>
      <c r="D593" s="1140"/>
      <c r="E593" s="1140"/>
      <c r="F593" s="1140"/>
      <c r="G593" s="1140"/>
      <c r="H593" s="1140"/>
    </row>
    <row r="594" spans="1:8" s="1095" customFormat="1" ht="15">
      <c r="A594" s="1141"/>
      <c r="B594" s="1139"/>
      <c r="C594" s="1140"/>
      <c r="D594" s="1140"/>
      <c r="E594" s="1140"/>
      <c r="F594" s="1140"/>
      <c r="G594" s="1140"/>
      <c r="H594" s="1140"/>
    </row>
    <row r="595" spans="1:8" s="1095" customFormat="1" ht="15">
      <c r="A595" s="1141"/>
      <c r="B595" s="1139"/>
      <c r="C595" s="1139"/>
      <c r="D595" s="1139"/>
      <c r="E595" s="1094"/>
      <c r="F595" s="1139"/>
      <c r="G595" s="1094"/>
      <c r="H595" s="1094"/>
    </row>
    <row r="596" spans="1:8" s="1095" customFormat="1" ht="15">
      <c r="A596" s="1141"/>
      <c r="B596" s="1139"/>
      <c r="C596" s="1140"/>
      <c r="D596" s="1140"/>
      <c r="E596" s="1140"/>
      <c r="F596" s="1140"/>
      <c r="G596" s="1140"/>
      <c r="H596" s="1140"/>
    </row>
    <row r="597" spans="1:8" s="1095" customFormat="1" ht="15">
      <c r="A597" s="1141"/>
      <c r="B597" s="1139"/>
      <c r="C597" s="1140"/>
      <c r="D597" s="1140"/>
      <c r="E597" s="1140"/>
      <c r="F597" s="1140"/>
      <c r="G597" s="1140"/>
      <c r="H597" s="1140"/>
    </row>
    <row r="598" spans="1:8" s="1095" customFormat="1" ht="15">
      <c r="A598" s="1141"/>
      <c r="B598" s="1139"/>
      <c r="C598" s="1139"/>
      <c r="D598" s="1139"/>
      <c r="E598" s="1094"/>
      <c r="F598" s="1139"/>
      <c r="G598" s="1094"/>
      <c r="H598" s="1094"/>
    </row>
    <row r="599" spans="1:8" s="1095" customFormat="1" ht="15">
      <c r="A599" s="1141"/>
      <c r="B599" s="1139"/>
      <c r="C599" s="1139"/>
      <c r="D599" s="1139"/>
      <c r="E599" s="1094"/>
      <c r="F599" s="1139"/>
      <c r="G599" s="1094"/>
      <c r="H599" s="1094"/>
    </row>
    <row r="600" spans="1:8" s="1095" customFormat="1" ht="15">
      <c r="A600" s="1141"/>
      <c r="B600" s="1139"/>
      <c r="C600" s="1140"/>
      <c r="D600" s="1140"/>
      <c r="E600" s="1140"/>
      <c r="F600" s="1140"/>
      <c r="G600" s="1140"/>
      <c r="H600" s="1140"/>
    </row>
    <row r="601" spans="1:8" s="1095" customFormat="1" ht="15">
      <c r="A601" s="1155"/>
      <c r="B601" s="1166"/>
      <c r="C601" s="1094"/>
      <c r="D601" s="1094"/>
      <c r="E601" s="1094"/>
      <c r="F601" s="1094"/>
      <c r="G601" s="1094"/>
      <c r="H601" s="1094"/>
    </row>
    <row r="602" spans="1:8" s="1095" customFormat="1" ht="15">
      <c r="A602" s="1141"/>
      <c r="B602" s="1139"/>
      <c r="C602" s="1139"/>
      <c r="D602" s="1139"/>
      <c r="E602" s="1094"/>
      <c r="F602" s="1139"/>
      <c r="G602" s="1094"/>
      <c r="H602" s="1094"/>
    </row>
    <row r="603" spans="1:8" s="1095" customFormat="1" ht="15">
      <c r="A603" s="1141"/>
      <c r="B603" s="1139"/>
      <c r="C603" s="1139"/>
      <c r="D603" s="1139"/>
      <c r="E603" s="1094"/>
      <c r="F603" s="1139"/>
      <c r="G603" s="1094"/>
      <c r="H603" s="1094"/>
    </row>
    <row r="604" spans="1:8" s="1095" customFormat="1" ht="15">
      <c r="A604" s="1141"/>
      <c r="B604" s="1139"/>
      <c r="C604" s="1140"/>
      <c r="D604" s="1140"/>
      <c r="E604" s="1140"/>
      <c r="F604" s="1140"/>
      <c r="G604" s="1140"/>
      <c r="H604" s="1140"/>
    </row>
    <row r="605" spans="1:8" s="1095" customFormat="1" ht="15">
      <c r="A605" s="1141"/>
      <c r="B605" s="1139"/>
      <c r="C605" s="1140"/>
      <c r="D605" s="1140"/>
      <c r="E605" s="1140"/>
      <c r="F605" s="1140"/>
      <c r="G605" s="1140"/>
      <c r="H605" s="1140"/>
    </row>
    <row r="606" spans="1:8" s="1095" customFormat="1" ht="15">
      <c r="A606" s="1141"/>
      <c r="B606" s="1139"/>
      <c r="C606" s="1139"/>
      <c r="D606" s="1139"/>
      <c r="E606" s="1094"/>
      <c r="F606" s="1139"/>
      <c r="G606" s="1094"/>
      <c r="H606" s="1094"/>
    </row>
    <row r="607" spans="1:8" s="1095" customFormat="1" ht="15">
      <c r="A607" s="1141"/>
      <c r="B607" s="1139"/>
      <c r="C607" s="1139"/>
      <c r="D607" s="1139"/>
      <c r="E607" s="1094"/>
      <c r="F607" s="1139"/>
      <c r="G607" s="1094"/>
      <c r="H607" s="1094"/>
    </row>
    <row r="608" spans="1:8" s="1095" customFormat="1" ht="15">
      <c r="A608" s="1141"/>
      <c r="B608" s="1139"/>
      <c r="C608" s="1140"/>
      <c r="D608" s="1140"/>
      <c r="E608" s="1140"/>
      <c r="F608" s="1140"/>
      <c r="G608" s="1140"/>
      <c r="H608" s="1140"/>
    </row>
    <row r="609" spans="1:8" s="1095" customFormat="1" ht="15">
      <c r="A609" s="1141"/>
      <c r="B609" s="1139"/>
      <c r="C609" s="1140"/>
      <c r="D609" s="1140"/>
      <c r="E609" s="1140"/>
      <c r="F609" s="1140"/>
      <c r="G609" s="1140"/>
      <c r="H609" s="1140"/>
    </row>
    <row r="610" spans="1:8" s="1095" customFormat="1" ht="15">
      <c r="A610" s="1141"/>
      <c r="B610" s="1139"/>
      <c r="C610" s="1139"/>
      <c r="D610" s="1139"/>
      <c r="E610" s="1094"/>
      <c r="F610" s="1139"/>
      <c r="G610" s="1094"/>
      <c r="H610" s="1094"/>
    </row>
    <row r="611" spans="1:8" s="1095" customFormat="1" ht="15">
      <c r="A611" s="1141"/>
      <c r="B611" s="1139"/>
      <c r="C611" s="1139"/>
      <c r="D611" s="1139"/>
      <c r="E611" s="1094"/>
      <c r="F611" s="1139"/>
      <c r="G611" s="1094"/>
      <c r="H611" s="1094"/>
    </row>
    <row r="612" spans="1:8" s="1095" customFormat="1" ht="15">
      <c r="A612" s="1141"/>
      <c r="B612" s="1139"/>
      <c r="C612" s="1140"/>
      <c r="D612" s="1140"/>
      <c r="E612" s="1140"/>
      <c r="F612" s="1140"/>
      <c r="G612" s="1140"/>
      <c r="H612" s="1140"/>
    </row>
    <row r="613" spans="1:8" s="1095" customFormat="1" ht="15">
      <c r="A613" s="1141"/>
      <c r="B613" s="1139"/>
      <c r="C613" s="1140"/>
      <c r="D613" s="1140"/>
      <c r="E613" s="1140"/>
      <c r="F613" s="1140"/>
      <c r="G613" s="1140"/>
      <c r="H613" s="1140"/>
    </row>
    <row r="614" spans="1:8" s="1095" customFormat="1" ht="15">
      <c r="A614" s="1141"/>
      <c r="B614" s="1139"/>
      <c r="C614" s="1139"/>
      <c r="D614" s="1139"/>
      <c r="E614" s="1094"/>
      <c r="F614" s="1139"/>
      <c r="G614" s="1094"/>
      <c r="H614" s="1094"/>
    </row>
    <row r="615" spans="1:8" s="1095" customFormat="1" ht="15">
      <c r="A615" s="1141"/>
      <c r="B615" s="1139"/>
      <c r="C615" s="1140"/>
      <c r="D615" s="1140"/>
      <c r="E615" s="1140"/>
      <c r="F615" s="1140"/>
      <c r="G615" s="1140"/>
      <c r="H615" s="1140"/>
    </row>
    <row r="616" spans="1:8" s="1153" customFormat="1" ht="15">
      <c r="A616" s="1141"/>
      <c r="B616" s="1139"/>
      <c r="C616" s="1140"/>
      <c r="D616" s="1140"/>
      <c r="E616" s="1140"/>
      <c r="F616" s="1140"/>
      <c r="G616" s="1140"/>
      <c r="H616" s="1140"/>
    </row>
    <row r="617" spans="1:8" s="1095" customFormat="1" ht="15">
      <c r="A617" s="1141"/>
      <c r="B617" s="1139"/>
      <c r="C617" s="1139"/>
      <c r="D617" s="1139"/>
      <c r="E617" s="1094"/>
      <c r="F617" s="1139"/>
      <c r="G617" s="1094"/>
      <c r="H617" s="1094"/>
    </row>
    <row r="618" spans="1:8" s="1095" customFormat="1" ht="15">
      <c r="A618" s="1181"/>
      <c r="B618" s="1139"/>
      <c r="C618" s="1140"/>
      <c r="D618" s="1140"/>
      <c r="E618" s="1140"/>
      <c r="F618" s="1140"/>
      <c r="G618" s="1140"/>
      <c r="H618" s="1140"/>
    </row>
    <row r="619" spans="1:8" s="1095" customFormat="1" ht="15">
      <c r="A619" s="1141"/>
      <c r="B619" s="1139"/>
      <c r="C619" s="1140"/>
      <c r="D619" s="1140"/>
      <c r="E619" s="1140"/>
      <c r="F619" s="1140"/>
      <c r="G619" s="1140"/>
      <c r="H619" s="1140"/>
    </row>
    <row r="620" spans="1:8" s="1095" customFormat="1" ht="15">
      <c r="A620" s="1141"/>
      <c r="B620" s="1139"/>
      <c r="C620" s="1139"/>
      <c r="D620" s="1139"/>
      <c r="E620" s="1094"/>
      <c r="F620" s="1139"/>
      <c r="G620" s="1094"/>
      <c r="H620" s="1094"/>
    </row>
    <row r="621" spans="1:8" s="1095" customFormat="1" ht="15">
      <c r="A621" s="1181"/>
      <c r="B621" s="1139"/>
      <c r="C621" s="1140"/>
      <c r="D621" s="1140"/>
      <c r="E621" s="1140"/>
      <c r="F621" s="1140"/>
      <c r="G621" s="1140"/>
      <c r="H621" s="1140"/>
    </row>
    <row r="622" spans="1:8" s="1095" customFormat="1" ht="15">
      <c r="A622" s="1181"/>
      <c r="B622" s="1139"/>
      <c r="C622" s="1140"/>
      <c r="D622" s="1140"/>
      <c r="E622" s="1140"/>
      <c r="F622" s="1140"/>
      <c r="G622" s="1140"/>
      <c r="H622" s="1140"/>
    </row>
    <row r="623" spans="1:8" s="1095" customFormat="1" ht="15">
      <c r="A623" s="1182"/>
      <c r="B623" s="1183"/>
      <c r="C623" s="1170"/>
      <c r="D623" s="1140"/>
      <c r="E623" s="1140"/>
      <c r="F623" s="1171"/>
      <c r="G623" s="1171"/>
      <c r="H623" s="1140"/>
    </row>
    <row r="624" spans="1:8" s="1095" customFormat="1" ht="15">
      <c r="A624" s="1141"/>
      <c r="B624" s="1169"/>
      <c r="C624" s="1169"/>
      <c r="D624" s="1139"/>
      <c r="E624" s="1094"/>
      <c r="F624" s="1169"/>
      <c r="H624" s="1094"/>
    </row>
    <row r="625" spans="1:8" s="1095" customFormat="1" ht="15">
      <c r="A625" s="1141"/>
      <c r="B625" s="1169"/>
      <c r="C625" s="1169"/>
      <c r="D625" s="1139"/>
      <c r="E625" s="1094"/>
      <c r="F625" s="1169"/>
      <c r="H625" s="1094"/>
    </row>
    <row r="626" spans="1:8" s="1095" customFormat="1" ht="15">
      <c r="A626" s="1141"/>
      <c r="B626" s="1169"/>
      <c r="C626" s="1170"/>
      <c r="D626" s="1140"/>
      <c r="E626" s="1140"/>
      <c r="F626" s="1173"/>
      <c r="G626" s="1173"/>
      <c r="H626" s="1140"/>
    </row>
    <row r="627" spans="1:8" s="1095" customFormat="1" ht="15">
      <c r="A627" s="1141"/>
      <c r="B627" s="1169"/>
      <c r="C627" s="1170"/>
      <c r="D627" s="1140"/>
      <c r="E627" s="1140"/>
      <c r="F627" s="1173"/>
      <c r="G627" s="1173"/>
      <c r="H627" s="1140"/>
    </row>
    <row r="628" spans="1:8" s="1095" customFormat="1" ht="15">
      <c r="A628" s="1141"/>
      <c r="B628" s="1169"/>
      <c r="C628" s="1169"/>
      <c r="D628" s="1139"/>
      <c r="E628" s="1094"/>
      <c r="F628" s="1172"/>
      <c r="G628" s="1177"/>
      <c r="H628" s="1094"/>
    </row>
    <row r="629" spans="1:8" s="1095" customFormat="1" ht="15">
      <c r="A629" s="1141"/>
      <c r="B629" s="1169"/>
      <c r="C629" s="1170"/>
      <c r="D629" s="1140"/>
      <c r="E629" s="1140"/>
      <c r="F629" s="1173"/>
      <c r="G629" s="1173"/>
      <c r="H629" s="1140"/>
    </row>
    <row r="630" spans="1:8" s="1095" customFormat="1" ht="15">
      <c r="A630" s="1141"/>
      <c r="B630" s="1169"/>
      <c r="C630" s="1170"/>
      <c r="D630" s="1140"/>
      <c r="E630" s="1140"/>
      <c r="F630" s="1173"/>
      <c r="G630" s="1173"/>
      <c r="H630" s="1140"/>
    </row>
    <row r="631" spans="1:8" s="1095" customFormat="1" ht="15">
      <c r="A631" s="1141"/>
      <c r="B631" s="1169"/>
      <c r="C631" s="1169"/>
      <c r="D631" s="1139"/>
      <c r="E631" s="1094"/>
      <c r="F631" s="1172"/>
      <c r="G631" s="1177"/>
      <c r="H631" s="1094"/>
    </row>
    <row r="632" spans="1:8" s="1095" customFormat="1" ht="15">
      <c r="A632" s="1141"/>
      <c r="B632" s="1169"/>
      <c r="C632" s="1170"/>
      <c r="D632" s="1140"/>
      <c r="E632" s="1140"/>
      <c r="F632" s="1173"/>
      <c r="G632" s="1173"/>
      <c r="H632" s="1140"/>
    </row>
    <row r="633" spans="1:8" s="1095" customFormat="1" ht="15">
      <c r="A633" s="1141"/>
      <c r="B633" s="1169"/>
      <c r="C633" s="1170"/>
      <c r="D633" s="1140"/>
      <c r="E633" s="1140"/>
      <c r="F633" s="1173"/>
      <c r="G633" s="1173"/>
      <c r="H633" s="1140"/>
    </row>
    <row r="634" spans="1:8" s="1095" customFormat="1" ht="15">
      <c r="A634" s="1141"/>
      <c r="B634" s="1169"/>
      <c r="C634" s="1169"/>
      <c r="D634" s="1139"/>
      <c r="E634" s="1094"/>
      <c r="F634" s="1172"/>
      <c r="G634" s="1177"/>
      <c r="H634" s="1094"/>
    </row>
    <row r="635" spans="1:8" s="1095" customFormat="1" ht="15">
      <c r="A635" s="1141"/>
      <c r="B635" s="1169"/>
      <c r="C635" s="1170"/>
      <c r="D635" s="1140"/>
      <c r="E635" s="1140"/>
      <c r="F635" s="1173"/>
      <c r="G635" s="1173"/>
      <c r="H635" s="1140"/>
    </row>
    <row r="636" spans="1:8" s="1095" customFormat="1" ht="15">
      <c r="A636" s="1141"/>
      <c r="B636" s="1169"/>
      <c r="C636" s="1170"/>
      <c r="D636" s="1140"/>
      <c r="E636" s="1140"/>
      <c r="F636" s="1171"/>
      <c r="G636" s="1171"/>
      <c r="H636" s="1140"/>
    </row>
    <row r="637" spans="1:8" s="1095" customFormat="1" ht="15">
      <c r="A637" s="1141"/>
      <c r="B637" s="1169"/>
      <c r="C637" s="1169"/>
      <c r="D637" s="1139"/>
      <c r="E637" s="1094"/>
      <c r="F637" s="1169"/>
      <c r="H637" s="1094"/>
    </row>
    <row r="638" spans="1:8" s="1095" customFormat="1" ht="15">
      <c r="A638" s="1141"/>
      <c r="B638" s="1169"/>
      <c r="C638" s="1169"/>
      <c r="D638" s="1139"/>
      <c r="E638" s="1094"/>
      <c r="F638" s="1169"/>
      <c r="H638" s="1094"/>
    </row>
    <row r="639" spans="1:8" s="1095" customFormat="1" ht="15">
      <c r="A639" s="1141"/>
      <c r="B639" s="1169"/>
      <c r="C639" s="1170"/>
      <c r="D639" s="1140"/>
      <c r="E639" s="1140"/>
      <c r="F639" s="1173"/>
      <c r="G639" s="1173"/>
      <c r="H639" s="1140"/>
    </row>
    <row r="640" spans="1:8" s="1095" customFormat="1" ht="15">
      <c r="A640" s="1141"/>
      <c r="B640" s="1169"/>
      <c r="C640" s="1170"/>
      <c r="D640" s="1140"/>
      <c r="E640" s="1140"/>
      <c r="F640" s="1173"/>
      <c r="G640" s="1173"/>
      <c r="H640" s="1140"/>
    </row>
    <row r="641" spans="1:8" s="1095" customFormat="1" ht="15">
      <c r="A641" s="1141"/>
      <c r="B641" s="1169"/>
      <c r="C641" s="1169"/>
      <c r="D641" s="1139"/>
      <c r="E641" s="1094"/>
      <c r="F641" s="1172"/>
      <c r="G641" s="1177"/>
      <c r="H641" s="1094"/>
    </row>
    <row r="642" spans="1:8" s="1095" customFormat="1" ht="15">
      <c r="A642" s="1141"/>
      <c r="B642" s="1169"/>
      <c r="C642" s="1170"/>
      <c r="D642" s="1140"/>
      <c r="E642" s="1140"/>
      <c r="F642" s="1173"/>
      <c r="G642" s="1173"/>
      <c r="H642" s="1140"/>
    </row>
    <row r="643" spans="1:8" s="1095" customFormat="1" ht="15">
      <c r="A643" s="1141"/>
      <c r="B643" s="1169"/>
      <c r="C643" s="1170"/>
      <c r="D643" s="1140"/>
      <c r="E643" s="1140"/>
      <c r="F643" s="1173"/>
      <c r="G643" s="1173"/>
      <c r="H643" s="1140"/>
    </row>
    <row r="644" spans="1:8" s="1095" customFormat="1" ht="15">
      <c r="A644" s="1141"/>
      <c r="B644" s="1169"/>
      <c r="C644" s="1169"/>
      <c r="D644" s="1139"/>
      <c r="E644" s="1094"/>
      <c r="F644" s="1172"/>
      <c r="G644" s="1177"/>
      <c r="H644" s="1094"/>
    </row>
    <row r="645" spans="1:8" s="1095" customFormat="1" ht="15">
      <c r="A645" s="1141"/>
      <c r="B645" s="1169"/>
      <c r="C645" s="1170"/>
      <c r="D645" s="1140"/>
      <c r="E645" s="1140"/>
      <c r="F645" s="1173"/>
      <c r="G645" s="1173"/>
      <c r="H645" s="1140"/>
    </row>
    <row r="646" spans="1:8" s="1095" customFormat="1" ht="15">
      <c r="A646" s="1141"/>
      <c r="B646" s="1169"/>
      <c r="C646" s="1170"/>
      <c r="D646" s="1140"/>
      <c r="E646" s="1140"/>
      <c r="F646" s="1173"/>
      <c r="G646" s="1173"/>
      <c r="H646" s="1140"/>
    </row>
    <row r="647" spans="1:8" s="1095" customFormat="1" ht="15">
      <c r="A647" s="1141"/>
      <c r="B647" s="1169"/>
      <c r="C647" s="1169"/>
      <c r="D647" s="1139"/>
      <c r="E647" s="1094"/>
      <c r="F647" s="1172"/>
      <c r="G647" s="1177"/>
      <c r="H647" s="1094"/>
    </row>
    <row r="648" spans="1:8" s="1095" customFormat="1" ht="15">
      <c r="A648" s="1141"/>
      <c r="B648" s="1169"/>
      <c r="C648" s="1170"/>
      <c r="D648" s="1140"/>
      <c r="E648" s="1140"/>
      <c r="F648" s="1173"/>
      <c r="G648" s="1173"/>
      <c r="H648" s="1140"/>
    </row>
    <row r="649" spans="1:8" s="1095" customFormat="1" ht="15">
      <c r="A649" s="1141"/>
      <c r="B649" s="1169"/>
      <c r="C649" s="1170"/>
      <c r="D649" s="1140"/>
      <c r="E649" s="1140"/>
      <c r="F649" s="1173"/>
      <c r="G649" s="1173"/>
      <c r="H649" s="1140"/>
    </row>
    <row r="650" spans="1:8" s="1095" customFormat="1" ht="15">
      <c r="A650" s="1141"/>
      <c r="B650" s="1169"/>
      <c r="C650" s="1169"/>
      <c r="D650" s="1139"/>
      <c r="E650" s="1094"/>
      <c r="F650" s="1172"/>
      <c r="G650" s="1177"/>
      <c r="H650" s="1094"/>
    </row>
    <row r="651" spans="1:8" s="1095" customFormat="1" ht="15">
      <c r="A651" s="1141"/>
      <c r="B651" s="1169"/>
      <c r="C651" s="1170"/>
      <c r="D651" s="1140"/>
      <c r="E651" s="1140"/>
      <c r="F651" s="1173"/>
      <c r="G651" s="1173"/>
      <c r="H651" s="1140"/>
    </row>
    <row r="652" spans="1:8" s="1095" customFormat="1" ht="15">
      <c r="A652" s="1141"/>
      <c r="B652" s="1169"/>
      <c r="C652" s="1170"/>
      <c r="D652" s="1140"/>
      <c r="E652" s="1140"/>
      <c r="F652" s="1171"/>
      <c r="G652" s="1171"/>
      <c r="H652" s="1140"/>
    </row>
    <row r="653" spans="1:8" s="1095" customFormat="1" ht="15">
      <c r="A653" s="1141"/>
      <c r="B653" s="1169"/>
      <c r="C653" s="1169"/>
      <c r="D653" s="1139"/>
      <c r="E653" s="1094"/>
      <c r="F653" s="1169"/>
      <c r="H653" s="1094"/>
    </row>
    <row r="654" spans="1:8" s="1095" customFormat="1" ht="15">
      <c r="A654" s="1141"/>
      <c r="B654" s="1169"/>
      <c r="C654" s="1169"/>
      <c r="D654" s="1184"/>
      <c r="E654" s="1094"/>
      <c r="H654" s="1094"/>
    </row>
    <row r="655" spans="1:8" s="1095" customFormat="1" ht="15">
      <c r="A655" s="1141"/>
      <c r="B655" s="1169"/>
      <c r="C655" s="1185"/>
      <c r="D655" s="1184"/>
      <c r="E655" s="1094"/>
      <c r="H655" s="1094"/>
    </row>
    <row r="656" spans="1:8" s="1095" customFormat="1" ht="15">
      <c r="A656" s="1141"/>
      <c r="B656" s="1169"/>
      <c r="C656" s="1169"/>
      <c r="D656" s="1179"/>
      <c r="E656" s="1094"/>
      <c r="H656" s="1094"/>
    </row>
    <row r="657" spans="1:8" s="1095" customFormat="1" ht="15">
      <c r="A657" s="1141"/>
      <c r="B657" s="1169"/>
      <c r="C657" s="1169"/>
      <c r="D657" s="1179"/>
      <c r="E657" s="1094"/>
      <c r="H657" s="1094"/>
    </row>
    <row r="658" spans="1:8" s="1095" customFormat="1" ht="15">
      <c r="A658" s="1141"/>
      <c r="B658" s="1169"/>
      <c r="C658" s="1169"/>
      <c r="D658" s="1179"/>
      <c r="E658" s="1094"/>
      <c r="H658" s="1094"/>
    </row>
    <row r="659" spans="1:8" s="1095" customFormat="1" ht="15">
      <c r="A659" s="1141"/>
      <c r="B659" s="1169"/>
      <c r="C659" s="1169"/>
      <c r="D659" s="1179"/>
      <c r="E659" s="1094"/>
      <c r="H659" s="1094"/>
    </row>
    <row r="660" spans="1:8" s="1095" customFormat="1" ht="15">
      <c r="A660" s="1141"/>
      <c r="B660" s="1169"/>
      <c r="C660" s="1169"/>
      <c r="D660" s="1179"/>
      <c r="E660" s="1094"/>
      <c r="H660" s="1094"/>
    </row>
    <row r="661" spans="1:8" s="1095" customFormat="1" ht="15">
      <c r="A661" s="1141"/>
      <c r="B661" s="1169"/>
      <c r="C661" s="1169"/>
      <c r="D661" s="1179"/>
      <c r="E661" s="1094"/>
      <c r="H661" s="1094"/>
    </row>
    <row r="662" spans="1:8" s="1095" customFormat="1" ht="15">
      <c r="A662" s="1141"/>
      <c r="B662" s="1169"/>
      <c r="C662" s="1169"/>
      <c r="D662" s="1179"/>
      <c r="E662" s="1094"/>
      <c r="H662" s="1094"/>
    </row>
    <row r="663" spans="1:8" s="1095" customFormat="1" ht="15">
      <c r="A663" s="1141"/>
      <c r="B663" s="1169"/>
      <c r="C663" s="1169"/>
      <c r="D663" s="1179"/>
      <c r="E663" s="1094"/>
      <c r="H663" s="1094"/>
    </row>
    <row r="664" spans="1:8" s="1095" customFormat="1" ht="15">
      <c r="A664" s="1141"/>
      <c r="B664" s="1169"/>
      <c r="C664" s="1170"/>
      <c r="D664" s="1174"/>
      <c r="E664" s="1140"/>
      <c r="F664" s="1175"/>
      <c r="G664" s="1175"/>
      <c r="H664" s="1140"/>
    </row>
    <row r="665" spans="1:8" s="1095" customFormat="1" ht="15">
      <c r="A665" s="1155"/>
      <c r="B665" s="1186"/>
      <c r="D665" s="1094"/>
      <c r="E665" s="1094"/>
      <c r="H665" s="1094"/>
    </row>
    <row r="666" spans="1:8" s="1095" customFormat="1" ht="15">
      <c r="A666" s="1141"/>
      <c r="B666" s="1169"/>
      <c r="C666" s="1169"/>
      <c r="D666" s="1139"/>
      <c r="E666" s="1094"/>
      <c r="F666" s="1169"/>
      <c r="H666" s="1094"/>
    </row>
    <row r="667" spans="1:8" s="1095" customFormat="1" ht="15">
      <c r="A667" s="1141"/>
      <c r="B667" s="1169"/>
      <c r="C667" s="1169"/>
      <c r="D667" s="1139"/>
      <c r="E667" s="1094"/>
      <c r="F667" s="1169"/>
      <c r="H667" s="1094"/>
    </row>
    <row r="668" spans="1:8" s="1095" customFormat="1" ht="15">
      <c r="A668" s="1141"/>
      <c r="B668" s="1169"/>
      <c r="C668" s="1170"/>
      <c r="D668" s="1140"/>
      <c r="E668" s="1140"/>
      <c r="F668" s="1171"/>
      <c r="G668" s="1171"/>
      <c r="H668" s="1140"/>
    </row>
    <row r="669" spans="1:8" s="1095" customFormat="1" ht="15">
      <c r="A669" s="1141"/>
      <c r="B669" s="1169"/>
      <c r="C669" s="1169"/>
      <c r="D669" s="1179"/>
      <c r="E669" s="1094"/>
      <c r="F669" s="1169"/>
      <c r="H669" s="1094"/>
    </row>
    <row r="670" spans="1:11" s="1153" customFormat="1" ht="14.25">
      <c r="A670" s="1150"/>
      <c r="B670" s="1139"/>
      <c r="C670" s="1154"/>
      <c r="D670" s="1154"/>
      <c r="E670" s="1152"/>
      <c r="F670" s="1152"/>
      <c r="G670" s="1152"/>
      <c r="H670" s="1152"/>
      <c r="K670" s="1150"/>
    </row>
    <row r="671" spans="1:11" s="1153" customFormat="1" ht="14.25">
      <c r="A671" s="1150"/>
      <c r="B671" s="1139"/>
      <c r="C671" s="1154"/>
      <c r="D671" s="1154"/>
      <c r="E671" s="1152"/>
      <c r="F671" s="1152"/>
      <c r="G671" s="1152"/>
      <c r="H671" s="1152"/>
      <c r="K671" s="1150"/>
    </row>
    <row r="672" spans="1:11" s="1095" customFormat="1" ht="15">
      <c r="A672" s="1165"/>
      <c r="B672" s="1122"/>
      <c r="C672" s="1123"/>
      <c r="D672" s="1123"/>
      <c r="E672" s="1124"/>
      <c r="F672" s="1124"/>
      <c r="G672" s="1124"/>
      <c r="H672" s="1124"/>
      <c r="K672" s="1155"/>
    </row>
    <row r="673" spans="1:8" s="1095" customFormat="1" ht="15">
      <c r="A673" s="1141"/>
      <c r="B673" s="1169"/>
      <c r="C673" s="1169"/>
      <c r="D673" s="1179"/>
      <c r="E673" s="1094"/>
      <c r="F673" s="1169"/>
      <c r="H673" s="1094"/>
    </row>
    <row r="674" spans="1:8" s="1095" customFormat="1" ht="15">
      <c r="A674" s="1141"/>
      <c r="B674" s="1169"/>
      <c r="C674" s="1169"/>
      <c r="D674" s="1179"/>
      <c r="E674" s="1094"/>
      <c r="F674" s="1169"/>
      <c r="H674" s="1094"/>
    </row>
    <row r="675" spans="1:8" s="1095" customFormat="1" ht="15">
      <c r="A675" s="1141"/>
      <c r="B675" s="1169"/>
      <c r="C675" s="1170"/>
      <c r="D675" s="1140"/>
      <c r="E675" s="1140"/>
      <c r="F675" s="1171"/>
      <c r="G675" s="1171"/>
      <c r="H675" s="1140"/>
    </row>
    <row r="676" spans="2:4" s="1095" customFormat="1" ht="15">
      <c r="B676" s="1186"/>
      <c r="D676" s="1094"/>
    </row>
    <row r="677" spans="2:4" s="1095" customFormat="1" ht="15">
      <c r="B677" s="1186"/>
      <c r="D677" s="1094"/>
    </row>
    <row r="678" spans="2:4" s="1095" customFormat="1" ht="15">
      <c r="B678" s="1186"/>
      <c r="D678" s="1094"/>
    </row>
    <row r="679" spans="2:4" s="1095" customFormat="1" ht="15">
      <c r="B679" s="1186"/>
      <c r="D679" s="1094"/>
    </row>
    <row r="680" spans="2:4" s="1095" customFormat="1" ht="15">
      <c r="B680" s="1186"/>
      <c r="D680" s="1094"/>
    </row>
    <row r="681" spans="2:4" s="1095" customFormat="1" ht="15">
      <c r="B681" s="1186"/>
      <c r="D681" s="1094"/>
    </row>
    <row r="682" spans="2:4" s="1095" customFormat="1" ht="15">
      <c r="B682" s="1186"/>
      <c r="D682" s="1094"/>
    </row>
    <row r="683" spans="2:4" s="1095" customFormat="1" ht="15">
      <c r="B683" s="1186"/>
      <c r="D683" s="1094"/>
    </row>
    <row r="684" spans="2:4" s="1095" customFormat="1" ht="15">
      <c r="B684" s="1186"/>
      <c r="D684" s="1094"/>
    </row>
    <row r="685" spans="2:4" s="1095" customFormat="1" ht="15">
      <c r="B685" s="1186"/>
      <c r="D685" s="1094"/>
    </row>
    <row r="686" spans="2:4" s="1095" customFormat="1" ht="15">
      <c r="B686" s="1186"/>
      <c r="D686" s="1094"/>
    </row>
    <row r="687" spans="2:4" s="1095" customFormat="1" ht="15">
      <c r="B687" s="1186"/>
      <c r="D687" s="1094"/>
    </row>
    <row r="688" spans="2:4" s="1095" customFormat="1" ht="15">
      <c r="B688" s="1186"/>
      <c r="D688" s="1094"/>
    </row>
    <row r="689" spans="2:4" s="1095" customFormat="1" ht="15">
      <c r="B689" s="1186"/>
      <c r="D689" s="1094"/>
    </row>
    <row r="690" spans="2:4" s="1095" customFormat="1" ht="15">
      <c r="B690" s="1186"/>
      <c r="D690" s="1094"/>
    </row>
    <row r="691" spans="2:4" s="1095" customFormat="1" ht="15">
      <c r="B691" s="1186"/>
      <c r="D691" s="1094"/>
    </row>
    <row r="692" spans="2:4" s="1095" customFormat="1" ht="15">
      <c r="B692" s="1186"/>
      <c r="D692" s="1094"/>
    </row>
    <row r="693" spans="2:4" s="1095" customFormat="1" ht="15">
      <c r="B693" s="1186"/>
      <c r="D693" s="1094"/>
    </row>
    <row r="694" spans="2:4" s="1095" customFormat="1" ht="15">
      <c r="B694" s="1186"/>
      <c r="D694" s="1094"/>
    </row>
    <row r="695" spans="2:4" s="1095" customFormat="1" ht="15">
      <c r="B695" s="1186"/>
      <c r="D695" s="1094"/>
    </row>
    <row r="696" spans="2:4" s="1095" customFormat="1" ht="15">
      <c r="B696" s="1186"/>
      <c r="D696" s="1094"/>
    </row>
    <row r="697" spans="2:4" s="1095" customFormat="1" ht="15">
      <c r="B697" s="1186"/>
      <c r="D697" s="1094"/>
    </row>
    <row r="698" spans="2:4" s="1095" customFormat="1" ht="15">
      <c r="B698" s="1186"/>
      <c r="D698" s="1094"/>
    </row>
    <row r="699" spans="2:4" s="1095" customFormat="1" ht="15">
      <c r="B699" s="1186"/>
      <c r="D699" s="1094"/>
    </row>
    <row r="700" spans="2:4" s="1095" customFormat="1" ht="15">
      <c r="B700" s="1186"/>
      <c r="D700" s="1094"/>
    </row>
    <row r="701" spans="2:4" s="1095" customFormat="1" ht="15">
      <c r="B701" s="1186"/>
      <c r="D701" s="1094"/>
    </row>
    <row r="702" spans="2:4" s="1095" customFormat="1" ht="15">
      <c r="B702" s="1186"/>
      <c r="D702" s="1094"/>
    </row>
    <row r="703" spans="2:4" s="1095" customFormat="1" ht="15">
      <c r="B703" s="1186"/>
      <c r="D703" s="1094"/>
    </row>
    <row r="704" spans="2:4" s="1095" customFormat="1" ht="15">
      <c r="B704" s="1186"/>
      <c r="D704" s="1094"/>
    </row>
    <row r="705" spans="2:4" s="1095" customFormat="1" ht="15">
      <c r="B705" s="1186"/>
      <c r="D705" s="1094"/>
    </row>
    <row r="706" spans="2:4" s="1095" customFormat="1" ht="15">
      <c r="B706" s="1186"/>
      <c r="D706" s="1094"/>
    </row>
  </sheetData>
  <sheetProtection password="CE2E" sheet="1" objects="1" scenarios="1" selectLockedCells="1"/>
  <printOptions/>
  <pageMargins left="0.984251968503937" right="0.7874015748031497" top="0.984251968503937" bottom="0.7874015748031497" header="0.3937007874015748" footer="0.3937007874015748"/>
  <pageSetup firstPageNumber="64" useFirstPageNumber="1" horizontalDpi="600" verticalDpi="600" orientation="portrait" paperSize="9" scale="90" r:id="rId1"/>
  <headerFooter alignWithMargins="0">
    <oddFooter>&amp;R&amp;P/73</oddFooter>
  </headerFooter>
  <rowBreaks count="2" manualBreakCount="2">
    <brk id="22" max="4" man="1"/>
    <brk id="50" max="4" man="1"/>
  </rowBreaks>
</worksheet>
</file>

<file path=xl/worksheets/sheet3.xml><?xml version="1.0" encoding="utf-8"?>
<worksheet xmlns="http://schemas.openxmlformats.org/spreadsheetml/2006/main" xmlns:r="http://schemas.openxmlformats.org/officeDocument/2006/relationships">
  <dimension ref="A1:Q188"/>
  <sheetViews>
    <sheetView view="pageBreakPreview" zoomScaleSheetLayoutView="100" zoomScalePageLayoutView="0" workbookViewId="0" topLeftCell="A1">
      <selection activeCell="D36" sqref="D36"/>
    </sheetView>
  </sheetViews>
  <sheetFormatPr defaultColWidth="8.69921875" defaultRowHeight="15.75"/>
  <cols>
    <col min="1" max="1" width="6" style="543" customWidth="1"/>
    <col min="2" max="2" width="38.8984375" style="544" customWidth="1"/>
    <col min="3" max="3" width="6.69921875" style="545" customWidth="1"/>
    <col min="4" max="4" width="12.19921875" style="545" customWidth="1"/>
    <col min="5" max="5" width="12.19921875" style="546" customWidth="1"/>
    <col min="6" max="6" width="3.69921875" style="517" customWidth="1"/>
    <col min="7" max="7" width="14.796875" style="647" customWidth="1"/>
    <col min="8" max="8" width="8.69921875" style="648" customWidth="1"/>
    <col min="9" max="9" width="25.59765625" style="517" customWidth="1"/>
    <col min="10" max="10" width="15.59765625" style="517" customWidth="1"/>
    <col min="11" max="13" width="8.69921875" style="518" customWidth="1"/>
    <col min="14" max="14" width="8.69921875" style="517" customWidth="1"/>
    <col min="15" max="15" width="11.19921875" style="524" customWidth="1"/>
    <col min="16" max="16384" width="8.69921875" style="517" customWidth="1"/>
  </cols>
  <sheetData>
    <row r="1" spans="1:15" s="503" customFormat="1" ht="15.75">
      <c r="A1" s="499"/>
      <c r="B1" s="500"/>
      <c r="C1" s="450"/>
      <c r="D1" s="451"/>
      <c r="E1" s="501"/>
      <c r="F1" s="502"/>
      <c r="O1" s="504"/>
    </row>
    <row r="2" spans="1:15" s="503" customFormat="1" ht="15.75">
      <c r="A2" s="499"/>
      <c r="B2" s="500"/>
      <c r="C2" s="450"/>
      <c r="D2" s="451"/>
      <c r="E2" s="501"/>
      <c r="F2" s="502"/>
      <c r="O2" s="504"/>
    </row>
    <row r="3" spans="1:15" s="503" customFormat="1" ht="15.75">
      <c r="A3" s="499"/>
      <c r="B3" s="500"/>
      <c r="C3" s="452"/>
      <c r="D3" s="451"/>
      <c r="E3" s="501"/>
      <c r="F3" s="502"/>
      <c r="O3" s="504"/>
    </row>
    <row r="4" spans="1:15" s="503" customFormat="1" ht="15.75">
      <c r="A4" s="499"/>
      <c r="B4" s="500"/>
      <c r="C4" s="452"/>
      <c r="D4" s="505"/>
      <c r="E4" s="506"/>
      <c r="O4" s="507"/>
    </row>
    <row r="5" spans="1:15" s="503" customFormat="1" ht="15.75">
      <c r="A5" s="499"/>
      <c r="B5" s="500"/>
      <c r="C5" s="450"/>
      <c r="D5" s="451"/>
      <c r="E5" s="506"/>
      <c r="O5" s="504"/>
    </row>
    <row r="6" spans="1:15" s="508" customFormat="1" ht="15.75">
      <c r="A6" s="499"/>
      <c r="B6" s="500"/>
      <c r="C6" s="454"/>
      <c r="D6" s="505"/>
      <c r="E6" s="506"/>
      <c r="G6" s="509"/>
      <c r="H6" s="510"/>
      <c r="K6" s="511"/>
      <c r="L6" s="511"/>
      <c r="M6" s="511"/>
      <c r="O6" s="507"/>
    </row>
    <row r="7" spans="1:15" s="508" customFormat="1" ht="15.75">
      <c r="A7" s="499"/>
      <c r="B7" s="500"/>
      <c r="C7" s="454"/>
      <c r="D7" s="505"/>
      <c r="E7" s="506"/>
      <c r="G7" s="509"/>
      <c r="H7" s="510"/>
      <c r="K7" s="511"/>
      <c r="L7" s="511"/>
      <c r="M7" s="511"/>
      <c r="O7" s="507"/>
    </row>
    <row r="9" spans="1:15" ht="15.75">
      <c r="A9" s="512" t="s">
        <v>259</v>
      </c>
      <c r="B9" s="513" t="s">
        <v>544</v>
      </c>
      <c r="C9" s="514"/>
      <c r="D9" s="514"/>
      <c r="E9" s="515"/>
      <c r="F9" s="516"/>
      <c r="G9" s="516"/>
      <c r="H9" s="516"/>
      <c r="I9" s="516"/>
      <c r="O9" s="519"/>
    </row>
    <row r="10" spans="1:15" ht="15.75">
      <c r="A10" s="512"/>
      <c r="B10" s="520"/>
      <c r="C10" s="514"/>
      <c r="D10" s="514"/>
      <c r="E10" s="515"/>
      <c r="F10" s="516"/>
      <c r="G10" s="516"/>
      <c r="H10" s="516"/>
      <c r="I10" s="516"/>
      <c r="O10" s="519"/>
    </row>
    <row r="11" spans="1:9" ht="15.75">
      <c r="A11" s="512"/>
      <c r="B11" s="521"/>
      <c r="C11" s="522"/>
      <c r="D11" s="522"/>
      <c r="E11" s="523"/>
      <c r="F11" s="516"/>
      <c r="G11" s="516"/>
      <c r="H11" s="516"/>
      <c r="I11" s="516"/>
    </row>
    <row r="12" spans="1:15" s="529" customFormat="1" ht="15.75">
      <c r="A12" s="525" t="s">
        <v>27</v>
      </c>
      <c r="B12" s="526" t="s">
        <v>26</v>
      </c>
      <c r="C12" s="527"/>
      <c r="D12" s="527"/>
      <c r="E12" s="528">
        <f>E61</f>
        <v>0</v>
      </c>
      <c r="F12" s="516"/>
      <c r="G12" s="516"/>
      <c r="H12" s="516"/>
      <c r="I12" s="516"/>
      <c r="K12" s="530"/>
      <c r="L12" s="530"/>
      <c r="M12" s="530"/>
      <c r="O12" s="515"/>
    </row>
    <row r="13" spans="1:15" ht="15.75">
      <c r="A13" s="525" t="s">
        <v>32</v>
      </c>
      <c r="B13" s="531" t="s">
        <v>17</v>
      </c>
      <c r="C13" s="532"/>
      <c r="D13" s="532"/>
      <c r="E13" s="533">
        <f>E119</f>
        <v>0</v>
      </c>
      <c r="F13" s="516"/>
      <c r="G13" s="516"/>
      <c r="H13" s="516"/>
      <c r="I13" s="516"/>
      <c r="O13" s="515"/>
    </row>
    <row r="14" spans="1:15" ht="15.75">
      <c r="A14" s="525" t="s">
        <v>42</v>
      </c>
      <c r="B14" s="531" t="s">
        <v>18</v>
      </c>
      <c r="C14" s="532"/>
      <c r="D14" s="532"/>
      <c r="E14" s="533">
        <f>E181</f>
        <v>0</v>
      </c>
      <c r="F14" s="516"/>
      <c r="G14" s="516"/>
      <c r="H14" s="516"/>
      <c r="I14" s="516"/>
      <c r="O14" s="515"/>
    </row>
    <row r="15" spans="1:17" ht="15.75">
      <c r="A15" s="512"/>
      <c r="B15" s="534"/>
      <c r="C15" s="514"/>
      <c r="D15" s="514"/>
      <c r="E15" s="535"/>
      <c r="F15" s="516"/>
      <c r="G15" s="516"/>
      <c r="H15" s="516"/>
      <c r="I15" s="516"/>
      <c r="J15" s="536"/>
      <c r="K15" s="537"/>
      <c r="L15" s="537"/>
      <c r="M15" s="537"/>
      <c r="N15" s="538"/>
      <c r="O15" s="539"/>
      <c r="P15" s="538"/>
      <c r="Q15" s="538"/>
    </row>
    <row r="16" spans="1:17" ht="16.5" thickBot="1">
      <c r="A16" s="512"/>
      <c r="B16" s="540" t="s">
        <v>53</v>
      </c>
      <c r="C16" s="541"/>
      <c r="D16" s="541"/>
      <c r="E16" s="542">
        <f>SUM(E12:E15)</f>
        <v>0</v>
      </c>
      <c r="F16" s="516"/>
      <c r="G16" s="516"/>
      <c r="H16" s="516"/>
      <c r="I16" s="516"/>
      <c r="J16" s="538"/>
      <c r="K16" s="537"/>
      <c r="L16" s="537"/>
      <c r="M16" s="537"/>
      <c r="N16" s="538"/>
      <c r="O16" s="539"/>
      <c r="P16" s="538"/>
      <c r="Q16" s="538"/>
    </row>
    <row r="17" spans="6:17" ht="16.5" thickTop="1">
      <c r="F17" s="516"/>
      <c r="G17" s="516"/>
      <c r="H17" s="516"/>
      <c r="I17" s="516"/>
      <c r="J17" s="538"/>
      <c r="K17" s="537"/>
      <c r="L17" s="537"/>
      <c r="M17" s="537"/>
      <c r="N17" s="538"/>
      <c r="O17" s="547"/>
      <c r="P17" s="538"/>
      <c r="Q17" s="538"/>
    </row>
    <row r="18" spans="6:17" ht="15.75">
      <c r="F18" s="516"/>
      <c r="G18" s="516"/>
      <c r="H18" s="516"/>
      <c r="I18" s="516"/>
      <c r="J18" s="538"/>
      <c r="K18" s="537"/>
      <c r="L18" s="537"/>
      <c r="M18" s="537"/>
      <c r="N18" s="538"/>
      <c r="O18" s="547"/>
      <c r="P18" s="538"/>
      <c r="Q18" s="538"/>
    </row>
    <row r="19" spans="6:17" ht="15.75">
      <c r="F19" s="516"/>
      <c r="G19" s="516"/>
      <c r="H19" s="516"/>
      <c r="I19" s="516"/>
      <c r="J19" s="538"/>
      <c r="K19" s="537"/>
      <c r="L19" s="537"/>
      <c r="M19" s="537"/>
      <c r="N19" s="538"/>
      <c r="O19" s="547"/>
      <c r="P19" s="538"/>
      <c r="Q19" s="538"/>
    </row>
    <row r="20" spans="2:9" ht="15.75">
      <c r="B20" s="548" t="s">
        <v>83</v>
      </c>
      <c r="F20" s="516"/>
      <c r="G20" s="516"/>
      <c r="H20" s="516"/>
      <c r="I20" s="516"/>
    </row>
    <row r="21" spans="2:9" ht="51">
      <c r="B21" s="548" t="s">
        <v>86</v>
      </c>
      <c r="F21" s="516"/>
      <c r="G21" s="516"/>
      <c r="H21" s="516"/>
      <c r="I21" s="516"/>
    </row>
    <row r="22" spans="2:9" ht="15.75">
      <c r="B22" s="548"/>
      <c r="F22" s="516"/>
      <c r="G22" s="516"/>
      <c r="H22" s="516"/>
      <c r="I22" s="516"/>
    </row>
    <row r="23" spans="2:9" ht="15.75">
      <c r="B23" s="548" t="s">
        <v>84</v>
      </c>
      <c r="F23" s="516"/>
      <c r="G23" s="516"/>
      <c r="H23" s="516"/>
      <c r="I23" s="516"/>
    </row>
    <row r="24" spans="2:9" ht="38.25">
      <c r="B24" s="548" t="s">
        <v>85</v>
      </c>
      <c r="F24" s="516"/>
      <c r="G24" s="516"/>
      <c r="H24" s="516"/>
      <c r="I24" s="516"/>
    </row>
    <row r="25" spans="2:9" ht="15.75">
      <c r="B25" s="548"/>
      <c r="F25" s="516"/>
      <c r="G25" s="516"/>
      <c r="H25" s="516"/>
      <c r="I25" s="516"/>
    </row>
    <row r="26" spans="2:9" ht="15.75">
      <c r="B26" s="544" t="s">
        <v>149</v>
      </c>
      <c r="F26" s="516"/>
      <c r="G26" s="516"/>
      <c r="H26" s="516"/>
      <c r="I26" s="516"/>
    </row>
    <row r="27" spans="2:9" ht="89.25">
      <c r="B27" s="544" t="s">
        <v>186</v>
      </c>
      <c r="F27" s="516"/>
      <c r="G27" s="516"/>
      <c r="H27" s="516"/>
      <c r="I27" s="516"/>
    </row>
    <row r="28" spans="2:9" ht="15.75">
      <c r="B28" s="548"/>
      <c r="F28" s="516"/>
      <c r="G28" s="516"/>
      <c r="H28" s="516"/>
      <c r="I28" s="516"/>
    </row>
    <row r="29" spans="2:9" ht="15.75">
      <c r="B29" s="544" t="s">
        <v>175</v>
      </c>
      <c r="C29" s="549"/>
      <c r="F29" s="516"/>
      <c r="G29" s="516"/>
      <c r="H29" s="516"/>
      <c r="I29" s="516"/>
    </row>
    <row r="30" spans="2:9" ht="38.25">
      <c r="B30" s="548" t="s">
        <v>251</v>
      </c>
      <c r="C30" s="550"/>
      <c r="F30" s="516"/>
      <c r="G30" s="516"/>
      <c r="H30" s="516"/>
      <c r="I30" s="516"/>
    </row>
    <row r="31" spans="6:9" ht="15.75">
      <c r="F31" s="516"/>
      <c r="G31" s="516"/>
      <c r="H31" s="516"/>
      <c r="I31" s="516"/>
    </row>
    <row r="32" spans="1:15" s="529" customFormat="1" ht="15.75">
      <c r="A32" s="551" t="s">
        <v>27</v>
      </c>
      <c r="B32" s="552" t="s">
        <v>26</v>
      </c>
      <c r="C32" s="553" t="s">
        <v>176</v>
      </c>
      <c r="D32" s="554" t="s">
        <v>177</v>
      </c>
      <c r="E32" s="554" t="s">
        <v>456</v>
      </c>
      <c r="F32" s="516"/>
      <c r="G32" s="516"/>
      <c r="H32" s="516"/>
      <c r="I32" s="516"/>
      <c r="K32" s="530"/>
      <c r="L32" s="530"/>
      <c r="M32" s="530"/>
      <c r="O32" s="555"/>
    </row>
    <row r="33" spans="1:15" s="529" customFormat="1" ht="15.75">
      <c r="A33" s="556"/>
      <c r="B33" s="557"/>
      <c r="D33" s="558"/>
      <c r="F33" s="516"/>
      <c r="G33" s="516"/>
      <c r="H33" s="516"/>
      <c r="I33" s="516"/>
      <c r="K33" s="530"/>
      <c r="L33" s="530"/>
      <c r="M33" s="530"/>
      <c r="O33" s="555"/>
    </row>
    <row r="34" spans="1:15" s="563" customFormat="1" ht="38.25">
      <c r="A34" s="559" t="s">
        <v>28</v>
      </c>
      <c r="B34" s="560" t="s">
        <v>459</v>
      </c>
      <c r="C34" s="561"/>
      <c r="D34" s="561"/>
      <c r="E34" s="562"/>
      <c r="F34" s="516"/>
      <c r="G34" s="516"/>
      <c r="H34" s="516"/>
      <c r="I34" s="516"/>
      <c r="K34" s="564"/>
      <c r="L34" s="564"/>
      <c r="M34" s="564"/>
      <c r="O34" s="555"/>
    </row>
    <row r="35" spans="1:15" s="529" customFormat="1" ht="15.75">
      <c r="A35" s="565"/>
      <c r="B35" s="566"/>
      <c r="C35" s="567"/>
      <c r="D35" s="567"/>
      <c r="E35" s="568"/>
      <c r="F35" s="516"/>
      <c r="G35" s="516"/>
      <c r="H35" s="516"/>
      <c r="I35" s="516"/>
      <c r="K35" s="530"/>
      <c r="L35" s="530"/>
      <c r="M35" s="530"/>
      <c r="O35" s="569"/>
    </row>
    <row r="36" spans="1:15" s="529" customFormat="1" ht="15.75">
      <c r="A36" s="556"/>
      <c r="B36" s="570" t="s">
        <v>22</v>
      </c>
      <c r="C36" s="571">
        <v>165</v>
      </c>
      <c r="D36" s="313"/>
      <c r="E36" s="572">
        <f>C36*D36</f>
        <v>0</v>
      </c>
      <c r="F36" s="516"/>
      <c r="G36" s="516"/>
      <c r="H36" s="516"/>
      <c r="I36" s="516"/>
      <c r="K36" s="530"/>
      <c r="L36" s="530"/>
      <c r="M36" s="530"/>
      <c r="O36" s="524"/>
    </row>
    <row r="37" spans="1:15" s="529" customFormat="1" ht="15.75">
      <c r="A37" s="556"/>
      <c r="B37" s="573"/>
      <c r="C37" s="574"/>
      <c r="D37" s="545"/>
      <c r="E37" s="575"/>
      <c r="F37" s="516"/>
      <c r="G37" s="516"/>
      <c r="H37" s="516"/>
      <c r="I37" s="516"/>
      <c r="K37" s="530"/>
      <c r="L37" s="530"/>
      <c r="M37" s="530"/>
      <c r="O37" s="555"/>
    </row>
    <row r="38" spans="1:15" s="578" customFormat="1" ht="38.25">
      <c r="A38" s="559" t="s">
        <v>56</v>
      </c>
      <c r="B38" s="576" t="s">
        <v>460</v>
      </c>
      <c r="C38" s="545"/>
      <c r="D38" s="545"/>
      <c r="E38" s="577"/>
      <c r="F38" s="516"/>
      <c r="G38" s="516"/>
      <c r="H38" s="516"/>
      <c r="I38" s="516"/>
      <c r="K38" s="579"/>
      <c r="L38" s="579"/>
      <c r="M38" s="579"/>
      <c r="O38" s="524"/>
    </row>
    <row r="39" spans="1:15" s="529" customFormat="1" ht="15.75">
      <c r="A39" s="580"/>
      <c r="B39" s="576"/>
      <c r="C39" s="581"/>
      <c r="D39" s="545"/>
      <c r="E39" s="582"/>
      <c r="F39" s="516"/>
      <c r="G39" s="516"/>
      <c r="H39" s="516"/>
      <c r="I39" s="516"/>
      <c r="K39" s="530"/>
      <c r="L39" s="530"/>
      <c r="M39" s="530"/>
      <c r="O39" s="583"/>
    </row>
    <row r="40" spans="1:15" s="529" customFormat="1" ht="15.75">
      <c r="A40" s="556"/>
      <c r="B40" s="570" t="s">
        <v>23</v>
      </c>
      <c r="C40" s="571">
        <v>10</v>
      </c>
      <c r="D40" s="313"/>
      <c r="E40" s="572">
        <f>C40*D40</f>
        <v>0</v>
      </c>
      <c r="F40" s="516"/>
      <c r="G40" s="516"/>
      <c r="H40" s="516"/>
      <c r="I40" s="516"/>
      <c r="K40" s="530"/>
      <c r="L40" s="530"/>
      <c r="M40" s="530"/>
      <c r="O40" s="524"/>
    </row>
    <row r="41" spans="1:15" s="529" customFormat="1" ht="15.75">
      <c r="A41" s="556"/>
      <c r="B41" s="576"/>
      <c r="C41" s="545"/>
      <c r="D41" s="545"/>
      <c r="E41" s="577"/>
      <c r="F41" s="516"/>
      <c r="G41" s="516"/>
      <c r="H41" s="516"/>
      <c r="I41" s="516"/>
      <c r="K41" s="530"/>
      <c r="L41" s="530"/>
      <c r="M41" s="530"/>
      <c r="O41" s="524"/>
    </row>
    <row r="42" spans="1:15" s="529" customFormat="1" ht="25.5">
      <c r="A42" s="559" t="s">
        <v>5</v>
      </c>
      <c r="B42" s="576" t="s">
        <v>448</v>
      </c>
      <c r="C42" s="545"/>
      <c r="D42" s="545"/>
      <c r="E42" s="577"/>
      <c r="F42" s="516"/>
      <c r="G42" s="516"/>
      <c r="H42" s="516"/>
      <c r="I42" s="516"/>
      <c r="K42" s="530"/>
      <c r="L42" s="530"/>
      <c r="M42" s="530"/>
      <c r="O42" s="524"/>
    </row>
    <row r="43" spans="1:15" s="529" customFormat="1" ht="15.75">
      <c r="A43" s="580"/>
      <c r="B43" s="576"/>
      <c r="C43" s="581"/>
      <c r="D43" s="581"/>
      <c r="E43" s="582"/>
      <c r="F43" s="516"/>
      <c r="G43" s="516"/>
      <c r="H43" s="516"/>
      <c r="I43" s="516"/>
      <c r="K43" s="530"/>
      <c r="L43" s="530"/>
      <c r="M43" s="530"/>
      <c r="O43" s="583"/>
    </row>
    <row r="44" spans="1:15" s="529" customFormat="1" ht="15.75">
      <c r="A44" s="556"/>
      <c r="B44" s="570" t="s">
        <v>262</v>
      </c>
      <c r="C44" s="571">
        <v>1</v>
      </c>
      <c r="D44" s="313"/>
      <c r="E44" s="572">
        <f>C44*D44</f>
        <v>0</v>
      </c>
      <c r="F44" s="516"/>
      <c r="G44" s="516"/>
      <c r="H44" s="516"/>
      <c r="I44" s="516"/>
      <c r="K44" s="530"/>
      <c r="L44" s="530"/>
      <c r="M44" s="530"/>
      <c r="O44" s="524"/>
    </row>
    <row r="45" spans="1:15" s="529" customFormat="1" ht="15.75">
      <c r="A45" s="556"/>
      <c r="B45" s="576"/>
      <c r="C45" s="545"/>
      <c r="D45" s="545"/>
      <c r="E45" s="577"/>
      <c r="F45" s="516"/>
      <c r="G45" s="516"/>
      <c r="H45" s="516"/>
      <c r="I45" s="516"/>
      <c r="K45" s="530"/>
      <c r="L45" s="530"/>
      <c r="M45" s="530"/>
      <c r="O45" s="524"/>
    </row>
    <row r="46" spans="1:15" s="578" customFormat="1" ht="25.5">
      <c r="A46" s="559" t="s">
        <v>75</v>
      </c>
      <c r="B46" s="576" t="s">
        <v>142</v>
      </c>
      <c r="C46" s="545"/>
      <c r="D46" s="545"/>
      <c r="E46" s="577"/>
      <c r="F46" s="516"/>
      <c r="G46" s="516"/>
      <c r="H46" s="516"/>
      <c r="I46" s="516"/>
      <c r="K46" s="579"/>
      <c r="L46" s="579"/>
      <c r="M46" s="579"/>
      <c r="O46" s="524"/>
    </row>
    <row r="47" spans="1:15" s="529" customFormat="1" ht="15.75">
      <c r="A47" s="580"/>
      <c r="B47" s="576"/>
      <c r="C47" s="581"/>
      <c r="D47" s="581"/>
      <c r="E47" s="582"/>
      <c r="F47" s="516"/>
      <c r="G47" s="516"/>
      <c r="H47" s="516"/>
      <c r="I47" s="516"/>
      <c r="K47" s="530"/>
      <c r="L47" s="530"/>
      <c r="M47" s="530"/>
      <c r="O47" s="583"/>
    </row>
    <row r="48" spans="1:15" s="529" customFormat="1" ht="15.75">
      <c r="A48" s="556"/>
      <c r="B48" s="570" t="s">
        <v>22</v>
      </c>
      <c r="C48" s="571">
        <v>165</v>
      </c>
      <c r="D48" s="313"/>
      <c r="E48" s="572">
        <f>C48*D48</f>
        <v>0</v>
      </c>
      <c r="F48" s="516"/>
      <c r="G48" s="516"/>
      <c r="H48" s="516"/>
      <c r="I48" s="516"/>
      <c r="K48" s="530"/>
      <c r="L48" s="530"/>
      <c r="M48" s="530"/>
      <c r="O48" s="524"/>
    </row>
    <row r="49" spans="1:15" s="529" customFormat="1" ht="15.75">
      <c r="A49" s="556"/>
      <c r="B49" s="576"/>
      <c r="C49" s="545"/>
      <c r="D49" s="545"/>
      <c r="E49" s="577"/>
      <c r="F49" s="516"/>
      <c r="G49" s="516"/>
      <c r="H49" s="516"/>
      <c r="I49" s="516"/>
      <c r="K49" s="530"/>
      <c r="L49" s="530"/>
      <c r="M49" s="530"/>
      <c r="O49" s="524"/>
    </row>
    <row r="50" spans="1:15" s="529" customFormat="1" ht="63.75">
      <c r="A50" s="559" t="s">
        <v>54</v>
      </c>
      <c r="B50" s="576" t="s">
        <v>524</v>
      </c>
      <c r="C50" s="545"/>
      <c r="D50" s="545"/>
      <c r="E50" s="577"/>
      <c r="F50" s="516"/>
      <c r="G50" s="516"/>
      <c r="H50" s="516"/>
      <c r="I50" s="516"/>
      <c r="K50" s="530"/>
      <c r="L50" s="530"/>
      <c r="M50" s="530"/>
      <c r="O50" s="524"/>
    </row>
    <row r="51" spans="1:15" s="529" customFormat="1" ht="15.75">
      <c r="A51" s="580"/>
      <c r="B51" s="584"/>
      <c r="C51" s="581"/>
      <c r="D51" s="581"/>
      <c r="E51" s="582"/>
      <c r="F51" s="516"/>
      <c r="G51" s="516"/>
      <c r="H51" s="516"/>
      <c r="I51" s="516"/>
      <c r="K51" s="530"/>
      <c r="L51" s="530"/>
      <c r="M51" s="530"/>
      <c r="O51" s="583"/>
    </row>
    <row r="52" spans="1:15" s="529" customFormat="1" ht="15.75">
      <c r="A52" s="556"/>
      <c r="B52" s="585" t="s">
        <v>262</v>
      </c>
      <c r="C52" s="571">
        <v>1</v>
      </c>
      <c r="D52" s="313"/>
      <c r="E52" s="572">
        <f>C52*D52</f>
        <v>0</v>
      </c>
      <c r="F52" s="516"/>
      <c r="G52" s="516"/>
      <c r="H52" s="516"/>
      <c r="I52" s="516"/>
      <c r="K52" s="530"/>
      <c r="L52" s="530"/>
      <c r="M52" s="530"/>
      <c r="O52" s="524"/>
    </row>
    <row r="53" spans="1:15" s="529" customFormat="1" ht="15.75">
      <c r="A53" s="556"/>
      <c r="B53" s="576"/>
      <c r="C53" s="586"/>
      <c r="D53" s="587"/>
      <c r="E53" s="588"/>
      <c r="F53" s="516"/>
      <c r="G53" s="516"/>
      <c r="H53" s="516"/>
      <c r="I53" s="516"/>
      <c r="K53" s="530"/>
      <c r="L53" s="530"/>
      <c r="M53" s="530"/>
      <c r="O53" s="524"/>
    </row>
    <row r="54" spans="1:12" s="597" customFormat="1" ht="38.25">
      <c r="A54" s="589">
        <v>1051</v>
      </c>
      <c r="B54" s="590" t="s">
        <v>612</v>
      </c>
      <c r="C54" s="591"/>
      <c r="D54" s="592"/>
      <c r="E54" s="593"/>
      <c r="F54" s="594"/>
      <c r="G54" s="595"/>
      <c r="H54" s="595"/>
      <c r="I54" s="595"/>
      <c r="J54" s="595"/>
      <c r="K54" s="595"/>
      <c r="L54" s="596"/>
    </row>
    <row r="55" spans="2:12" s="597" customFormat="1" ht="12.75">
      <c r="B55" s="598" t="s">
        <v>262</v>
      </c>
      <c r="C55" s="599">
        <v>1</v>
      </c>
      <c r="D55" s="649"/>
      <c r="E55" s="600">
        <f>D55*C55</f>
        <v>0</v>
      </c>
      <c r="F55" s="596"/>
      <c r="G55" s="596"/>
      <c r="H55" s="596"/>
      <c r="I55" s="596"/>
      <c r="J55" s="596"/>
      <c r="K55" s="596"/>
      <c r="L55" s="596"/>
    </row>
    <row r="56" spans="2:5" s="597" customFormat="1" ht="12.75">
      <c r="B56" s="601"/>
      <c r="C56" s="602"/>
      <c r="D56" s="603"/>
      <c r="E56" s="604"/>
    </row>
    <row r="57" spans="1:15" s="529" customFormat="1" ht="15.75">
      <c r="A57" s="559" t="s">
        <v>61</v>
      </c>
      <c r="B57" s="584" t="s">
        <v>62</v>
      </c>
      <c r="C57" s="545"/>
      <c r="D57" s="545"/>
      <c r="E57" s="577"/>
      <c r="F57" s="516"/>
      <c r="G57" s="516"/>
      <c r="H57" s="516"/>
      <c r="I57" s="516"/>
      <c r="K57" s="530"/>
      <c r="L57" s="530"/>
      <c r="M57" s="530"/>
      <c r="O57" s="524"/>
    </row>
    <row r="58" spans="1:15" s="529" customFormat="1" ht="15.75">
      <c r="A58" s="580"/>
      <c r="B58" s="584"/>
      <c r="C58" s="581"/>
      <c r="D58" s="581"/>
      <c r="E58" s="582"/>
      <c r="F58" s="516"/>
      <c r="G58" s="516"/>
      <c r="H58" s="516"/>
      <c r="I58" s="516"/>
      <c r="K58" s="530"/>
      <c r="L58" s="530"/>
      <c r="M58" s="530"/>
      <c r="O58" s="583"/>
    </row>
    <row r="59" spans="1:15" s="529" customFormat="1" ht="15.75">
      <c r="A59" s="556"/>
      <c r="B59" s="585" t="s">
        <v>41</v>
      </c>
      <c r="C59" s="571">
        <v>15</v>
      </c>
      <c r="D59" s="313"/>
      <c r="E59" s="572">
        <f>C59*D59</f>
        <v>0</v>
      </c>
      <c r="F59" s="516"/>
      <c r="G59" s="516"/>
      <c r="H59" s="516"/>
      <c r="I59" s="516"/>
      <c r="K59" s="530"/>
      <c r="L59" s="530"/>
      <c r="M59" s="530"/>
      <c r="O59" s="524"/>
    </row>
    <row r="60" spans="1:15" s="529" customFormat="1" ht="15.75">
      <c r="A60" s="556"/>
      <c r="B60" s="576"/>
      <c r="C60" s="545"/>
      <c r="D60" s="545"/>
      <c r="E60" s="577"/>
      <c r="F60" s="516"/>
      <c r="G60" s="516"/>
      <c r="H60" s="516"/>
      <c r="I60" s="516"/>
      <c r="K60" s="530"/>
      <c r="L60" s="530"/>
      <c r="M60" s="530"/>
      <c r="O60" s="524"/>
    </row>
    <row r="61" spans="1:15" s="529" customFormat="1" ht="16.5" thickBot="1">
      <c r="A61" s="605"/>
      <c r="B61" s="606" t="s">
        <v>43</v>
      </c>
      <c r="C61" s="541"/>
      <c r="D61" s="541"/>
      <c r="E61" s="607">
        <f>SUM(E36:E60)</f>
        <v>0</v>
      </c>
      <c r="F61" s="516"/>
      <c r="G61" s="516"/>
      <c r="H61" s="516"/>
      <c r="I61" s="516"/>
      <c r="K61" s="530"/>
      <c r="L61" s="530"/>
      <c r="M61" s="530"/>
      <c r="O61" s="515"/>
    </row>
    <row r="62" spans="1:15" s="529" customFormat="1" ht="16.5" thickTop="1">
      <c r="A62" s="605"/>
      <c r="B62" s="608"/>
      <c r="C62" s="514"/>
      <c r="D62" s="514"/>
      <c r="E62" s="609"/>
      <c r="F62" s="516"/>
      <c r="G62" s="516"/>
      <c r="H62" s="516"/>
      <c r="I62" s="516"/>
      <c r="K62" s="530"/>
      <c r="L62" s="530"/>
      <c r="M62" s="530"/>
      <c r="O62" s="515"/>
    </row>
    <row r="63" spans="1:15" s="529" customFormat="1" ht="15.75">
      <c r="A63" s="551" t="s">
        <v>32</v>
      </c>
      <c r="B63" s="610" t="s">
        <v>17</v>
      </c>
      <c r="C63" s="553" t="s">
        <v>176</v>
      </c>
      <c r="D63" s="554" t="s">
        <v>177</v>
      </c>
      <c r="E63" s="554" t="s">
        <v>456</v>
      </c>
      <c r="F63" s="516"/>
      <c r="G63" s="516"/>
      <c r="H63" s="516"/>
      <c r="I63" s="516"/>
      <c r="K63" s="530"/>
      <c r="L63" s="530"/>
      <c r="M63" s="530"/>
      <c r="O63" s="555"/>
    </row>
    <row r="64" spans="2:9" ht="15.75">
      <c r="B64" s="576"/>
      <c r="F64" s="516"/>
      <c r="G64" s="516"/>
      <c r="H64" s="516"/>
      <c r="I64" s="516"/>
    </row>
    <row r="65" spans="1:9" ht="38.25">
      <c r="A65" s="543" t="s">
        <v>34</v>
      </c>
      <c r="B65" s="576" t="s">
        <v>139</v>
      </c>
      <c r="F65" s="516"/>
      <c r="G65" s="516"/>
      <c r="H65" s="516"/>
      <c r="I65" s="516"/>
    </row>
    <row r="66" spans="2:9" ht="15.75">
      <c r="B66" s="576"/>
      <c r="F66" s="516"/>
      <c r="G66" s="516"/>
      <c r="H66" s="516"/>
      <c r="I66" s="516"/>
    </row>
    <row r="67" spans="2:9" ht="15.75">
      <c r="B67" s="570" t="s">
        <v>25</v>
      </c>
      <c r="C67" s="571">
        <v>555</v>
      </c>
      <c r="D67" s="313"/>
      <c r="E67" s="572">
        <f>C67*D67</f>
        <v>0</v>
      </c>
      <c r="F67" s="516"/>
      <c r="G67" s="516"/>
      <c r="H67" s="516"/>
      <c r="I67" s="516"/>
    </row>
    <row r="68" spans="2:9" ht="15.75">
      <c r="B68" s="576"/>
      <c r="E68" s="577"/>
      <c r="F68" s="516"/>
      <c r="G68" s="516"/>
      <c r="H68" s="516"/>
      <c r="I68" s="516"/>
    </row>
    <row r="69" spans="1:9" ht="51">
      <c r="A69" s="543" t="s">
        <v>36</v>
      </c>
      <c r="B69" s="576" t="s">
        <v>525</v>
      </c>
      <c r="E69" s="577"/>
      <c r="F69" s="516"/>
      <c r="G69" s="516"/>
      <c r="H69" s="516"/>
      <c r="I69" s="516"/>
    </row>
    <row r="70" spans="2:9" ht="15.75">
      <c r="B70" s="348" t="s">
        <v>528</v>
      </c>
      <c r="E70" s="577"/>
      <c r="F70" s="516"/>
      <c r="G70" s="516"/>
      <c r="H70" s="516"/>
      <c r="I70" s="516"/>
    </row>
    <row r="71" spans="2:9" ht="15.75">
      <c r="B71" s="348"/>
      <c r="E71" s="577"/>
      <c r="F71" s="516"/>
      <c r="G71" s="516"/>
      <c r="H71" s="516"/>
      <c r="I71" s="516"/>
    </row>
    <row r="72" spans="2:9" ht="15.75">
      <c r="B72" s="576" t="s">
        <v>461</v>
      </c>
      <c r="E72" s="577"/>
      <c r="F72" s="516"/>
      <c r="G72" s="516"/>
      <c r="H72" s="516"/>
      <c r="I72" s="516"/>
    </row>
    <row r="73" spans="2:9" ht="15.75">
      <c r="B73" s="570" t="s">
        <v>20</v>
      </c>
      <c r="C73" s="571">
        <v>250</v>
      </c>
      <c r="D73" s="313"/>
      <c r="E73" s="572">
        <f>C73*D73</f>
        <v>0</v>
      </c>
      <c r="F73" s="516"/>
      <c r="G73" s="611"/>
      <c r="H73" s="516"/>
      <c r="I73" s="516"/>
    </row>
    <row r="74" spans="2:9" ht="15.75">
      <c r="B74" s="576"/>
      <c r="E74" s="577"/>
      <c r="F74" s="516"/>
      <c r="G74" s="516"/>
      <c r="H74" s="516"/>
      <c r="I74" s="516"/>
    </row>
    <row r="75" spans="2:9" ht="15.75">
      <c r="B75" s="576" t="s">
        <v>462</v>
      </c>
      <c r="E75" s="577"/>
      <c r="F75" s="516"/>
      <c r="G75" s="516"/>
      <c r="H75" s="516"/>
      <c r="I75" s="516"/>
    </row>
    <row r="76" spans="2:9" ht="15.75">
      <c r="B76" s="570" t="s">
        <v>20</v>
      </c>
      <c r="C76" s="612">
        <v>250</v>
      </c>
      <c r="D76" s="313"/>
      <c r="E76" s="572">
        <f>C76*D76</f>
        <v>0</v>
      </c>
      <c r="F76" s="516"/>
      <c r="G76" s="516"/>
      <c r="H76" s="516"/>
      <c r="I76" s="516"/>
    </row>
    <row r="77" spans="2:9" ht="15.75">
      <c r="B77" s="576"/>
      <c r="C77" s="586"/>
      <c r="D77" s="587"/>
      <c r="E77" s="588"/>
      <c r="F77" s="516"/>
      <c r="G77" s="516"/>
      <c r="H77" s="516"/>
      <c r="I77" s="516"/>
    </row>
    <row r="78" spans="1:15" s="613" customFormat="1" ht="25.5">
      <c r="A78" s="543" t="s">
        <v>45</v>
      </c>
      <c r="B78" s="576" t="s">
        <v>38</v>
      </c>
      <c r="C78" s="545"/>
      <c r="D78" s="545"/>
      <c r="E78" s="577"/>
      <c r="F78" s="516"/>
      <c r="G78" s="516"/>
      <c r="H78" s="516"/>
      <c r="I78" s="516"/>
      <c r="K78" s="614"/>
      <c r="L78" s="614"/>
      <c r="M78" s="614"/>
      <c r="O78" s="524"/>
    </row>
    <row r="79" spans="2:15" ht="15.75">
      <c r="B79" s="576"/>
      <c r="C79" s="581"/>
      <c r="E79" s="582"/>
      <c r="F79" s="516"/>
      <c r="G79" s="516"/>
      <c r="H79" s="516"/>
      <c r="I79" s="516"/>
      <c r="O79" s="583"/>
    </row>
    <row r="80" spans="2:9" ht="15.75">
      <c r="B80" s="570" t="s">
        <v>25</v>
      </c>
      <c r="C80" s="571">
        <f>C36*0.75</f>
        <v>123.75</v>
      </c>
      <c r="D80" s="313"/>
      <c r="E80" s="572">
        <f>C80*D80</f>
        <v>0</v>
      </c>
      <c r="F80" s="516"/>
      <c r="G80" s="516"/>
      <c r="H80" s="516"/>
      <c r="I80" s="516"/>
    </row>
    <row r="81" spans="2:9" ht="15.75">
      <c r="B81" s="576"/>
      <c r="E81" s="577"/>
      <c r="F81" s="516"/>
      <c r="G81" s="516"/>
      <c r="H81" s="516"/>
      <c r="I81" s="516"/>
    </row>
    <row r="82" spans="1:15" s="613" customFormat="1" ht="102">
      <c r="A82" s="543" t="s">
        <v>46</v>
      </c>
      <c r="B82" s="576" t="s">
        <v>537</v>
      </c>
      <c r="C82" s="545"/>
      <c r="D82" s="545"/>
      <c r="E82" s="577"/>
      <c r="F82" s="516"/>
      <c r="G82" s="516"/>
      <c r="H82" s="516"/>
      <c r="I82" s="516"/>
      <c r="K82" s="614"/>
      <c r="L82" s="614"/>
      <c r="M82" s="614"/>
      <c r="O82" s="524"/>
    </row>
    <row r="83" spans="1:15" ht="15.75">
      <c r="A83" s="615"/>
      <c r="B83" s="576"/>
      <c r="C83" s="581"/>
      <c r="E83" s="582"/>
      <c r="F83" s="516"/>
      <c r="G83" s="516"/>
      <c r="H83" s="516"/>
      <c r="I83" s="516"/>
      <c r="O83" s="583"/>
    </row>
    <row r="84" spans="2:9" ht="15.75">
      <c r="B84" s="570" t="s">
        <v>20</v>
      </c>
      <c r="C84" s="571">
        <v>23</v>
      </c>
      <c r="D84" s="313"/>
      <c r="E84" s="572">
        <f>C84*D84</f>
        <v>0</v>
      </c>
      <c r="F84" s="516"/>
      <c r="G84" s="611"/>
      <c r="H84" s="516"/>
      <c r="I84" s="516"/>
    </row>
    <row r="85" spans="2:9" ht="15.75">
      <c r="B85" s="576"/>
      <c r="E85" s="577"/>
      <c r="F85" s="516"/>
      <c r="G85" s="516"/>
      <c r="H85" s="516"/>
      <c r="I85" s="516"/>
    </row>
    <row r="86" spans="1:15" s="613" customFormat="1" ht="76.5">
      <c r="A86" s="543" t="s">
        <v>47</v>
      </c>
      <c r="B86" s="576" t="s">
        <v>539</v>
      </c>
      <c r="C86" s="545"/>
      <c r="D86" s="545"/>
      <c r="E86" s="577"/>
      <c r="F86" s="516"/>
      <c r="G86" s="516"/>
      <c r="H86" s="516"/>
      <c r="I86" s="516"/>
      <c r="K86" s="614"/>
      <c r="L86" s="614"/>
      <c r="M86" s="614"/>
      <c r="O86" s="524"/>
    </row>
    <row r="87" spans="1:15" ht="15.75">
      <c r="A87" s="615"/>
      <c r="B87" s="576"/>
      <c r="C87" s="581"/>
      <c r="E87" s="582"/>
      <c r="F87" s="516"/>
      <c r="G87" s="516"/>
      <c r="H87" s="516"/>
      <c r="I87" s="516"/>
      <c r="O87" s="583"/>
    </row>
    <row r="88" spans="2:9" ht="15.75">
      <c r="B88" s="570" t="s">
        <v>20</v>
      </c>
      <c r="C88" s="571">
        <v>81</v>
      </c>
      <c r="D88" s="313"/>
      <c r="E88" s="572">
        <f>C88*D88</f>
        <v>0</v>
      </c>
      <c r="F88" s="516"/>
      <c r="G88" s="516"/>
      <c r="H88" s="516"/>
      <c r="I88" s="516"/>
    </row>
    <row r="89" spans="2:9" ht="15.75">
      <c r="B89" s="576"/>
      <c r="E89" s="577"/>
      <c r="F89" s="516"/>
      <c r="G89" s="516"/>
      <c r="H89" s="516"/>
      <c r="I89" s="516"/>
    </row>
    <row r="90" spans="1:15" ht="76.5">
      <c r="A90" s="616" t="s">
        <v>48</v>
      </c>
      <c r="B90" s="584" t="s">
        <v>540</v>
      </c>
      <c r="C90" s="617"/>
      <c r="E90" s="577"/>
      <c r="F90" s="516"/>
      <c r="G90" s="618"/>
      <c r="H90" s="516"/>
      <c r="I90" s="516"/>
      <c r="O90" s="619"/>
    </row>
    <row r="91" spans="1:15" ht="15.75">
      <c r="A91" s="620"/>
      <c r="B91" s="584"/>
      <c r="C91" s="617"/>
      <c r="E91" s="577"/>
      <c r="F91" s="516"/>
      <c r="G91" s="516"/>
      <c r="H91" s="516"/>
      <c r="I91" s="516"/>
      <c r="O91" s="619"/>
    </row>
    <row r="92" spans="1:15" ht="15.75">
      <c r="A92" s="616"/>
      <c r="B92" s="585" t="s">
        <v>20</v>
      </c>
      <c r="C92" s="621">
        <f>C73+C76-C84-C88</f>
        <v>396</v>
      </c>
      <c r="D92" s="313"/>
      <c r="E92" s="572">
        <f>C92*D92</f>
        <v>0</v>
      </c>
      <c r="F92" s="516"/>
      <c r="G92" s="516"/>
      <c r="H92" s="516"/>
      <c r="I92" s="516"/>
      <c r="O92" s="619"/>
    </row>
    <row r="93" spans="1:15" ht="15.75">
      <c r="A93" s="616"/>
      <c r="B93" s="584"/>
      <c r="C93" s="622"/>
      <c r="D93" s="623"/>
      <c r="E93" s="624"/>
      <c r="F93" s="516"/>
      <c r="G93" s="516"/>
      <c r="H93" s="516"/>
      <c r="I93" s="516"/>
      <c r="O93" s="619"/>
    </row>
    <row r="94" spans="1:15" ht="15.75">
      <c r="A94" s="616"/>
      <c r="B94" s="584"/>
      <c r="C94" s="586"/>
      <c r="D94" s="587"/>
      <c r="E94" s="588"/>
      <c r="F94" s="516"/>
      <c r="G94" s="516"/>
      <c r="H94" s="516"/>
      <c r="I94" s="516"/>
      <c r="K94" s="517"/>
      <c r="L94" s="517"/>
      <c r="M94" s="517"/>
      <c r="O94" s="619"/>
    </row>
    <row r="95" spans="1:9" ht="63.75">
      <c r="A95" s="543" t="s">
        <v>50</v>
      </c>
      <c r="B95" s="576" t="s">
        <v>542</v>
      </c>
      <c r="E95" s="577"/>
      <c r="F95" s="516"/>
      <c r="G95" s="516"/>
      <c r="H95" s="516"/>
      <c r="I95" s="516"/>
    </row>
    <row r="96" spans="1:9" ht="15.75">
      <c r="A96" s="615"/>
      <c r="B96" s="576"/>
      <c r="E96" s="577"/>
      <c r="F96" s="516"/>
      <c r="G96" s="516"/>
      <c r="H96" s="516"/>
      <c r="I96" s="516"/>
    </row>
    <row r="97" spans="2:9" ht="15.75">
      <c r="B97" s="570" t="s">
        <v>20</v>
      </c>
      <c r="C97" s="571">
        <v>90</v>
      </c>
      <c r="D97" s="313"/>
      <c r="E97" s="572">
        <f>C97*D97</f>
        <v>0</v>
      </c>
      <c r="F97" s="516"/>
      <c r="G97" s="516"/>
      <c r="H97" s="516"/>
      <c r="I97" s="516"/>
    </row>
    <row r="98" spans="2:9" ht="15.75">
      <c r="B98" s="576"/>
      <c r="E98" s="577"/>
      <c r="F98" s="516"/>
      <c r="G98" s="516"/>
      <c r="H98" s="516"/>
      <c r="I98" s="516"/>
    </row>
    <row r="99" spans="1:9" ht="216.75">
      <c r="A99" s="543" t="s">
        <v>51</v>
      </c>
      <c r="B99" s="625" t="s">
        <v>174</v>
      </c>
      <c r="E99" s="577"/>
      <c r="F99" s="516"/>
      <c r="G99" s="516"/>
      <c r="H99" s="516"/>
      <c r="I99" s="516"/>
    </row>
    <row r="100" spans="1:9" ht="15.75">
      <c r="A100" s="615"/>
      <c r="B100" s="576"/>
      <c r="E100" s="577"/>
      <c r="F100" s="516"/>
      <c r="G100" s="516"/>
      <c r="H100" s="516"/>
      <c r="I100" s="516"/>
    </row>
    <row r="101" spans="2:9" ht="15.75">
      <c r="B101" s="570" t="s">
        <v>25</v>
      </c>
      <c r="C101" s="571">
        <f>C67</f>
        <v>555</v>
      </c>
      <c r="D101" s="313"/>
      <c r="E101" s="572">
        <f>C101*D101</f>
        <v>0</v>
      </c>
      <c r="F101" s="516"/>
      <c r="G101" s="516"/>
      <c r="H101" s="516"/>
      <c r="I101" s="516"/>
    </row>
    <row r="102" spans="2:9" ht="15.75">
      <c r="B102" s="576"/>
      <c r="E102" s="577"/>
      <c r="F102" s="516"/>
      <c r="G102" s="516"/>
      <c r="H102" s="516"/>
      <c r="I102" s="516"/>
    </row>
    <row r="103" spans="1:9" ht="25.5">
      <c r="A103" s="543" t="s">
        <v>67</v>
      </c>
      <c r="B103" s="625" t="s">
        <v>257</v>
      </c>
      <c r="E103" s="577"/>
      <c r="F103" s="516"/>
      <c r="G103" s="516"/>
      <c r="H103" s="516"/>
      <c r="I103" s="516"/>
    </row>
    <row r="104" spans="1:9" ht="15.75">
      <c r="A104" s="615"/>
      <c r="B104" s="576"/>
      <c r="E104" s="577"/>
      <c r="F104" s="516"/>
      <c r="G104" s="516"/>
      <c r="H104" s="516"/>
      <c r="I104" s="516"/>
    </row>
    <row r="105" spans="2:9" ht="15.75">
      <c r="B105" s="570" t="s">
        <v>25</v>
      </c>
      <c r="C105" s="571">
        <v>206</v>
      </c>
      <c r="D105" s="313"/>
      <c r="E105" s="572">
        <f>C105*D105</f>
        <v>0</v>
      </c>
      <c r="F105" s="516"/>
      <c r="G105" s="516"/>
      <c r="H105" s="516"/>
      <c r="I105" s="516"/>
    </row>
    <row r="106" spans="2:9" ht="15.75">
      <c r="B106" s="576"/>
      <c r="E106" s="577"/>
      <c r="F106" s="516"/>
      <c r="G106" s="516"/>
      <c r="H106" s="516"/>
      <c r="I106" s="516"/>
    </row>
    <row r="107" spans="1:9" ht="25.5">
      <c r="A107" s="543" t="s">
        <v>63</v>
      </c>
      <c r="B107" s="576" t="s">
        <v>519</v>
      </c>
      <c r="E107" s="577"/>
      <c r="F107" s="516"/>
      <c r="G107" s="516"/>
      <c r="H107" s="516"/>
      <c r="I107" s="516"/>
    </row>
    <row r="108" spans="1:9" ht="15.75">
      <c r="A108" s="615"/>
      <c r="B108" s="576"/>
      <c r="E108" s="577"/>
      <c r="F108" s="516"/>
      <c r="G108" s="516"/>
      <c r="H108" s="516"/>
      <c r="I108" s="516"/>
    </row>
    <row r="109" spans="2:9" ht="15.75">
      <c r="B109" s="570" t="s">
        <v>25</v>
      </c>
      <c r="C109" s="612">
        <f>25.5/0.05</f>
        <v>510</v>
      </c>
      <c r="D109" s="313"/>
      <c r="E109" s="572">
        <f>C109*D109</f>
        <v>0</v>
      </c>
      <c r="F109" s="516"/>
      <c r="G109" s="516"/>
      <c r="H109" s="516"/>
      <c r="I109" s="516"/>
    </row>
    <row r="110" spans="2:9" ht="15.75">
      <c r="B110" s="576"/>
      <c r="C110" s="586"/>
      <c r="D110" s="587"/>
      <c r="E110" s="588"/>
      <c r="F110" s="516"/>
      <c r="G110" s="516"/>
      <c r="H110" s="516"/>
      <c r="I110" s="516"/>
    </row>
    <row r="111" spans="1:9" ht="38.25">
      <c r="A111" s="543" t="s">
        <v>64</v>
      </c>
      <c r="B111" s="576" t="s">
        <v>99</v>
      </c>
      <c r="E111" s="577"/>
      <c r="F111" s="516"/>
      <c r="G111" s="516"/>
      <c r="H111" s="516"/>
      <c r="I111" s="516"/>
    </row>
    <row r="112" spans="2:9" ht="15.75">
      <c r="B112" s="576"/>
      <c r="E112" s="577"/>
      <c r="F112" s="516"/>
      <c r="G112" s="516"/>
      <c r="H112" s="516"/>
      <c r="I112" s="516"/>
    </row>
    <row r="113" spans="2:9" ht="15.75">
      <c r="B113" s="570" t="s">
        <v>41</v>
      </c>
      <c r="C113" s="571">
        <v>5</v>
      </c>
      <c r="D113" s="313"/>
      <c r="E113" s="572">
        <f>C113*D113</f>
        <v>0</v>
      </c>
      <c r="F113" s="516"/>
      <c r="G113" s="516"/>
      <c r="H113" s="516"/>
      <c r="I113" s="516"/>
    </row>
    <row r="114" spans="2:9" ht="15.75">
      <c r="B114" s="576"/>
      <c r="E114" s="577"/>
      <c r="F114" s="516"/>
      <c r="G114" s="516"/>
      <c r="H114" s="516"/>
      <c r="I114" s="516"/>
    </row>
    <row r="115" spans="1:15" s="613" customFormat="1" ht="38.25">
      <c r="A115" s="543" t="s">
        <v>65</v>
      </c>
      <c r="B115" s="576" t="s">
        <v>520</v>
      </c>
      <c r="C115" s="545"/>
      <c r="D115" s="545"/>
      <c r="E115" s="577"/>
      <c r="F115" s="516"/>
      <c r="G115" s="516"/>
      <c r="H115" s="516"/>
      <c r="I115" s="516"/>
      <c r="K115" s="614"/>
      <c r="L115" s="614"/>
      <c r="M115" s="614"/>
      <c r="O115" s="524"/>
    </row>
    <row r="116" spans="2:15" ht="15.75">
      <c r="B116" s="576"/>
      <c r="C116" s="581"/>
      <c r="D116" s="581"/>
      <c r="E116" s="582"/>
      <c r="F116" s="516"/>
      <c r="G116" s="516"/>
      <c r="H116" s="516"/>
      <c r="I116" s="516"/>
      <c r="O116" s="583"/>
    </row>
    <row r="117" spans="2:9" ht="15.75">
      <c r="B117" s="570" t="s">
        <v>262</v>
      </c>
      <c r="C117" s="571">
        <v>1</v>
      </c>
      <c r="D117" s="571"/>
      <c r="E117" s="572">
        <f>(E67+E73+E76+E80+E84+E88+E92+E97+E101+E105+E109+E113)*0.1</f>
        <v>0</v>
      </c>
      <c r="F117" s="516"/>
      <c r="G117" s="516"/>
      <c r="H117" s="516"/>
      <c r="I117" s="516"/>
    </row>
    <row r="118" spans="2:9" ht="15.75">
      <c r="B118" s="576"/>
      <c r="E118" s="577"/>
      <c r="F118" s="516"/>
      <c r="G118" s="516"/>
      <c r="H118" s="516"/>
      <c r="I118" s="516"/>
    </row>
    <row r="119" spans="1:15" s="529" customFormat="1" ht="16.5" thickBot="1">
      <c r="A119" s="543"/>
      <c r="B119" s="606" t="s">
        <v>21</v>
      </c>
      <c r="C119" s="626"/>
      <c r="D119" s="626"/>
      <c r="E119" s="607">
        <f>E67+E73+E80+E84+E92+E97+E105+E109+E113+E117</f>
        <v>0</v>
      </c>
      <c r="F119" s="516"/>
      <c r="G119" s="516"/>
      <c r="H119" s="516"/>
      <c r="I119" s="516"/>
      <c r="K119" s="530"/>
      <c r="L119" s="530"/>
      <c r="M119" s="530"/>
      <c r="O119" s="523"/>
    </row>
    <row r="120" spans="1:15" ht="16.5" thickTop="1">
      <c r="A120" s="512"/>
      <c r="B120" s="627"/>
      <c r="C120" s="522"/>
      <c r="D120" s="522"/>
      <c r="E120" s="609"/>
      <c r="F120" s="516"/>
      <c r="G120" s="516"/>
      <c r="H120" s="516"/>
      <c r="I120" s="516"/>
      <c r="O120" s="523"/>
    </row>
    <row r="121" spans="1:15" s="629" customFormat="1" ht="15.75">
      <c r="A121" s="628" t="s">
        <v>42</v>
      </c>
      <c r="B121" s="552" t="s">
        <v>18</v>
      </c>
      <c r="C121" s="553" t="s">
        <v>176</v>
      </c>
      <c r="D121" s="554" t="s">
        <v>177</v>
      </c>
      <c r="E121" s="554" t="s">
        <v>456</v>
      </c>
      <c r="F121" s="516"/>
      <c r="G121" s="516"/>
      <c r="H121" s="516"/>
      <c r="I121" s="516"/>
      <c r="K121" s="630"/>
      <c r="L121" s="630"/>
      <c r="M121" s="630"/>
      <c r="O121" s="631"/>
    </row>
    <row r="122" spans="1:15" ht="15.75">
      <c r="A122" s="605"/>
      <c r="B122" s="627"/>
      <c r="C122" s="574"/>
      <c r="D122" s="574"/>
      <c r="E122" s="632"/>
      <c r="F122" s="516"/>
      <c r="G122" s="516"/>
      <c r="H122" s="516"/>
      <c r="I122" s="516"/>
      <c r="O122" s="555"/>
    </row>
    <row r="123" spans="1:9" ht="25.5">
      <c r="A123" s="543" t="s">
        <v>114</v>
      </c>
      <c r="B123" s="633" t="s">
        <v>521</v>
      </c>
      <c r="F123" s="516"/>
      <c r="G123" s="516"/>
      <c r="H123" s="516"/>
      <c r="I123" s="516"/>
    </row>
    <row r="124" spans="2:9" ht="15.75">
      <c r="B124" s="576"/>
      <c r="F124" s="516"/>
      <c r="G124" s="516"/>
      <c r="H124" s="516"/>
      <c r="I124" s="516"/>
    </row>
    <row r="125" spans="2:9" ht="15.75">
      <c r="B125" s="570" t="s">
        <v>22</v>
      </c>
      <c r="C125" s="571">
        <v>165</v>
      </c>
      <c r="D125" s="349"/>
      <c r="E125" s="572">
        <f>C125*D125</f>
        <v>0</v>
      </c>
      <c r="F125" s="516"/>
      <c r="G125" s="516"/>
      <c r="H125" s="516"/>
      <c r="I125" s="516"/>
    </row>
    <row r="126" spans="2:9" ht="15.75">
      <c r="B126" s="576"/>
      <c r="C126" s="634"/>
      <c r="E126" s="577"/>
      <c r="F126" s="516"/>
      <c r="G126" s="516"/>
      <c r="H126" s="516"/>
      <c r="I126" s="516"/>
    </row>
    <row r="127" spans="1:9" ht="51">
      <c r="A127" s="543" t="s">
        <v>80</v>
      </c>
      <c r="B127" s="633" t="s">
        <v>101</v>
      </c>
      <c r="E127" s="577"/>
      <c r="F127" s="516"/>
      <c r="G127" s="516"/>
      <c r="H127" s="516"/>
      <c r="I127" s="516"/>
    </row>
    <row r="128" spans="2:9" ht="15.75">
      <c r="B128" s="576"/>
      <c r="E128" s="577"/>
      <c r="F128" s="516"/>
      <c r="G128" s="516"/>
      <c r="H128" s="516"/>
      <c r="I128" s="516"/>
    </row>
    <row r="129" spans="2:9" ht="15.75">
      <c r="B129" s="570" t="s">
        <v>22</v>
      </c>
      <c r="C129" s="571">
        <v>165</v>
      </c>
      <c r="D129" s="349"/>
      <c r="E129" s="572">
        <f>C129*D129</f>
        <v>0</v>
      </c>
      <c r="F129" s="516"/>
      <c r="G129" s="516"/>
      <c r="H129" s="516"/>
      <c r="I129" s="516"/>
    </row>
    <row r="130" spans="1:15" s="636" customFormat="1" ht="15.75">
      <c r="A130" s="543"/>
      <c r="B130" s="576"/>
      <c r="C130" s="635"/>
      <c r="D130" s="617"/>
      <c r="E130" s="577"/>
      <c r="F130" s="516"/>
      <c r="G130" s="516"/>
      <c r="H130" s="516"/>
      <c r="I130" s="516"/>
      <c r="O130" s="637"/>
    </row>
    <row r="131" spans="1:15" s="636" customFormat="1" ht="76.5">
      <c r="A131" s="543" t="s">
        <v>103</v>
      </c>
      <c r="B131" s="625" t="s">
        <v>196</v>
      </c>
      <c r="C131" s="545"/>
      <c r="D131" s="545"/>
      <c r="E131" s="577"/>
      <c r="F131" s="516"/>
      <c r="G131" s="516"/>
      <c r="H131" s="516"/>
      <c r="I131" s="516"/>
      <c r="O131" s="524"/>
    </row>
    <row r="132" spans="1:15" s="636" customFormat="1" ht="15.75">
      <c r="A132" s="543"/>
      <c r="B132" s="625"/>
      <c r="C132" s="545"/>
      <c r="D132" s="545"/>
      <c r="E132" s="577"/>
      <c r="F132" s="516"/>
      <c r="G132" s="516"/>
      <c r="H132" s="516"/>
      <c r="I132" s="516"/>
      <c r="O132" s="524"/>
    </row>
    <row r="133" spans="1:15" s="636" customFormat="1" ht="15.75">
      <c r="A133" s="543"/>
      <c r="B133" s="570" t="s">
        <v>123</v>
      </c>
      <c r="C133" s="638">
        <v>5</v>
      </c>
      <c r="D133" s="349"/>
      <c r="E133" s="572">
        <f>C133*D133</f>
        <v>0</v>
      </c>
      <c r="F133" s="516"/>
      <c r="G133" s="516"/>
      <c r="H133" s="516"/>
      <c r="I133" s="516"/>
      <c r="O133" s="637"/>
    </row>
    <row r="134" spans="1:15" s="636" customFormat="1" ht="15.75">
      <c r="A134" s="543"/>
      <c r="B134" s="570" t="s">
        <v>125</v>
      </c>
      <c r="C134" s="638">
        <v>1</v>
      </c>
      <c r="D134" s="349"/>
      <c r="E134" s="572">
        <f>C134*D134</f>
        <v>0</v>
      </c>
      <c r="F134" s="516"/>
      <c r="G134" s="516"/>
      <c r="H134" s="516"/>
      <c r="I134" s="516"/>
      <c r="O134" s="637"/>
    </row>
    <row r="135" spans="1:15" s="636" customFormat="1" ht="15.75">
      <c r="A135" s="543"/>
      <c r="B135" s="576"/>
      <c r="C135" s="635"/>
      <c r="D135" s="617"/>
      <c r="E135" s="577"/>
      <c r="F135" s="516"/>
      <c r="G135" s="516"/>
      <c r="H135" s="516"/>
      <c r="I135" s="516"/>
      <c r="O135" s="637"/>
    </row>
    <row r="136" spans="1:15" s="636" customFormat="1" ht="114.75">
      <c r="A136" s="543" t="s">
        <v>81</v>
      </c>
      <c r="B136" s="625" t="s">
        <v>195</v>
      </c>
      <c r="C136" s="545"/>
      <c r="D136" s="545"/>
      <c r="E136" s="577"/>
      <c r="F136" s="516"/>
      <c r="G136" s="516"/>
      <c r="H136" s="516"/>
      <c r="I136" s="516"/>
      <c r="O136" s="524"/>
    </row>
    <row r="137" spans="1:15" s="636" customFormat="1" ht="15.75">
      <c r="A137" s="543"/>
      <c r="B137" s="576"/>
      <c r="C137" s="545"/>
      <c r="D137" s="545"/>
      <c r="E137" s="577"/>
      <c r="F137" s="516"/>
      <c r="G137" s="516"/>
      <c r="H137" s="516"/>
      <c r="I137" s="516"/>
      <c r="O137" s="524"/>
    </row>
    <row r="138" spans="1:15" s="636" customFormat="1" ht="15.75">
      <c r="A138" s="543"/>
      <c r="B138" s="570" t="s">
        <v>123</v>
      </c>
      <c r="C138" s="639">
        <v>5</v>
      </c>
      <c r="D138" s="349"/>
      <c r="E138" s="572">
        <f>C138*D138</f>
        <v>0</v>
      </c>
      <c r="F138" s="516"/>
      <c r="G138" s="516"/>
      <c r="H138" s="516"/>
      <c r="I138" s="516"/>
      <c r="O138" s="637"/>
    </row>
    <row r="139" spans="1:15" s="636" customFormat="1" ht="15.75">
      <c r="A139" s="543"/>
      <c r="B139" s="570" t="s">
        <v>125</v>
      </c>
      <c r="C139" s="635">
        <f>C134</f>
        <v>1</v>
      </c>
      <c r="D139" s="349"/>
      <c r="E139" s="572">
        <f>C139*D139</f>
        <v>0</v>
      </c>
      <c r="F139" s="516"/>
      <c r="G139" s="516"/>
      <c r="H139" s="516"/>
      <c r="I139" s="516"/>
      <c r="O139" s="637"/>
    </row>
    <row r="140" spans="1:15" s="636" customFormat="1" ht="15.75">
      <c r="A140" s="543"/>
      <c r="B140" s="576"/>
      <c r="C140" s="635"/>
      <c r="D140" s="617"/>
      <c r="E140" s="577"/>
      <c r="F140" s="516"/>
      <c r="G140" s="516"/>
      <c r="H140" s="516"/>
      <c r="I140" s="516"/>
      <c r="O140" s="637"/>
    </row>
    <row r="141" spans="1:15" s="636" customFormat="1" ht="76.5">
      <c r="A141" s="543" t="s">
        <v>131</v>
      </c>
      <c r="B141" s="625" t="s">
        <v>197</v>
      </c>
      <c r="C141" s="545"/>
      <c r="D141" s="545"/>
      <c r="E141" s="577"/>
      <c r="F141" s="516"/>
      <c r="G141" s="516"/>
      <c r="H141" s="516"/>
      <c r="I141" s="516"/>
      <c r="O141" s="524"/>
    </row>
    <row r="142" spans="1:15" s="636" customFormat="1" ht="15.75">
      <c r="A142" s="543"/>
      <c r="B142" s="625"/>
      <c r="C142" s="545"/>
      <c r="D142" s="545"/>
      <c r="E142" s="577"/>
      <c r="F142" s="516"/>
      <c r="G142" s="516"/>
      <c r="H142" s="516"/>
      <c r="I142" s="516"/>
      <c r="O142" s="524"/>
    </row>
    <row r="143" spans="1:15" s="636" customFormat="1" ht="15.75">
      <c r="A143" s="543"/>
      <c r="B143" s="570" t="s">
        <v>125</v>
      </c>
      <c r="C143" s="638">
        <v>1</v>
      </c>
      <c r="D143" s="349"/>
      <c r="E143" s="572">
        <f>C143*D143</f>
        <v>0</v>
      </c>
      <c r="F143" s="516"/>
      <c r="G143" s="516"/>
      <c r="H143" s="516"/>
      <c r="I143" s="516"/>
      <c r="O143" s="637"/>
    </row>
    <row r="144" spans="1:15" s="636" customFormat="1" ht="15.75">
      <c r="A144" s="543"/>
      <c r="B144" s="576"/>
      <c r="C144" s="635"/>
      <c r="D144" s="617"/>
      <c r="E144" s="577"/>
      <c r="F144" s="516"/>
      <c r="G144" s="516"/>
      <c r="H144" s="516"/>
      <c r="I144" s="516"/>
      <c r="O144" s="637"/>
    </row>
    <row r="145" spans="1:15" s="636" customFormat="1" ht="114.75">
      <c r="A145" s="543" t="s">
        <v>132</v>
      </c>
      <c r="B145" s="625" t="s">
        <v>198</v>
      </c>
      <c r="C145" s="545"/>
      <c r="D145" s="545"/>
      <c r="E145" s="577"/>
      <c r="F145" s="516"/>
      <c r="G145" s="516"/>
      <c r="H145" s="516"/>
      <c r="I145" s="516"/>
      <c r="O145" s="524"/>
    </row>
    <row r="146" spans="1:15" s="636" customFormat="1" ht="15.75">
      <c r="A146" s="543"/>
      <c r="B146" s="576"/>
      <c r="C146" s="545"/>
      <c r="D146" s="545"/>
      <c r="E146" s="577"/>
      <c r="F146" s="516"/>
      <c r="G146" s="516"/>
      <c r="H146" s="516"/>
      <c r="I146" s="516"/>
      <c r="O146" s="524"/>
    </row>
    <row r="147" spans="1:15" s="636" customFormat="1" ht="15.75">
      <c r="A147" s="543"/>
      <c r="B147" s="570" t="s">
        <v>125</v>
      </c>
      <c r="C147" s="640">
        <f>C143</f>
        <v>1</v>
      </c>
      <c r="D147" s="349"/>
      <c r="E147" s="572">
        <f>C147*D147</f>
        <v>0</v>
      </c>
      <c r="F147" s="516"/>
      <c r="G147" s="516"/>
      <c r="H147" s="516"/>
      <c r="I147" s="516"/>
      <c r="O147" s="637"/>
    </row>
    <row r="148" spans="1:15" s="636" customFormat="1" ht="15.75">
      <c r="A148" s="543"/>
      <c r="B148" s="576"/>
      <c r="C148" s="586"/>
      <c r="D148" s="587"/>
      <c r="E148" s="588"/>
      <c r="F148" s="516"/>
      <c r="G148" s="516"/>
      <c r="H148" s="516"/>
      <c r="I148" s="516"/>
      <c r="O148" s="637"/>
    </row>
    <row r="149" spans="1:15" s="636" customFormat="1" ht="89.25">
      <c r="A149" s="543" t="s">
        <v>117</v>
      </c>
      <c r="B149" s="625" t="s">
        <v>199</v>
      </c>
      <c r="C149" s="545"/>
      <c r="D149" s="545"/>
      <c r="E149" s="577"/>
      <c r="F149" s="516"/>
      <c r="G149" s="516"/>
      <c r="H149" s="516"/>
      <c r="I149" s="516"/>
      <c r="O149" s="524"/>
    </row>
    <row r="150" spans="1:15" s="636" customFormat="1" ht="15.75">
      <c r="A150" s="543"/>
      <c r="B150" s="625"/>
      <c r="C150" s="545"/>
      <c r="D150" s="545"/>
      <c r="E150" s="577"/>
      <c r="F150" s="516"/>
      <c r="G150" s="516"/>
      <c r="H150" s="516"/>
      <c r="I150" s="516"/>
      <c r="O150" s="524"/>
    </row>
    <row r="151" spans="1:15" s="636" customFormat="1" ht="15.75">
      <c r="A151" s="543"/>
      <c r="B151" s="570" t="s">
        <v>126</v>
      </c>
      <c r="C151" s="638">
        <v>1</v>
      </c>
      <c r="D151" s="349"/>
      <c r="E151" s="572">
        <f>C151*D151</f>
        <v>0</v>
      </c>
      <c r="F151" s="516"/>
      <c r="G151" s="516"/>
      <c r="H151" s="516"/>
      <c r="I151" s="516"/>
      <c r="O151" s="637"/>
    </row>
    <row r="152" spans="1:15" s="636" customFormat="1" ht="15.75">
      <c r="A152" s="543"/>
      <c r="B152" s="576"/>
      <c r="C152" s="545"/>
      <c r="D152" s="617"/>
      <c r="E152" s="577"/>
      <c r="F152" s="516"/>
      <c r="G152" s="516"/>
      <c r="H152" s="516"/>
      <c r="I152" s="516"/>
      <c r="O152" s="637"/>
    </row>
    <row r="153" spans="1:15" s="636" customFormat="1" ht="127.5">
      <c r="A153" s="543" t="s">
        <v>109</v>
      </c>
      <c r="B153" s="625" t="s">
        <v>200</v>
      </c>
      <c r="C153" s="545"/>
      <c r="D153" s="545"/>
      <c r="E153" s="577"/>
      <c r="F153" s="516"/>
      <c r="G153" s="516"/>
      <c r="H153" s="516"/>
      <c r="I153" s="516"/>
      <c r="O153" s="524"/>
    </row>
    <row r="154" spans="1:15" s="636" customFormat="1" ht="15.75">
      <c r="A154" s="543"/>
      <c r="B154" s="576"/>
      <c r="C154" s="545"/>
      <c r="D154" s="545"/>
      <c r="E154" s="577"/>
      <c r="F154" s="516"/>
      <c r="G154" s="516"/>
      <c r="H154" s="516"/>
      <c r="I154" s="516"/>
      <c r="O154" s="524"/>
    </row>
    <row r="155" spans="1:15" s="636" customFormat="1" ht="15.75">
      <c r="A155" s="543"/>
      <c r="B155" s="570" t="s">
        <v>126</v>
      </c>
      <c r="C155" s="638">
        <f>C151</f>
        <v>1</v>
      </c>
      <c r="D155" s="349"/>
      <c r="E155" s="572">
        <f>C155*D155</f>
        <v>0</v>
      </c>
      <c r="F155" s="516"/>
      <c r="G155" s="516"/>
      <c r="H155" s="516"/>
      <c r="I155" s="516"/>
      <c r="O155" s="637"/>
    </row>
    <row r="156" spans="1:15" s="458" customFormat="1" ht="15.75">
      <c r="A156" s="641"/>
      <c r="B156" s="625"/>
      <c r="C156" s="497"/>
      <c r="D156" s="545"/>
      <c r="E156" s="642"/>
      <c r="F156" s="516"/>
      <c r="G156" s="516"/>
      <c r="H156" s="516"/>
      <c r="I156" s="516"/>
      <c r="O156" s="643"/>
    </row>
    <row r="157" spans="1:15" s="458" customFormat="1" ht="165.75">
      <c r="A157" s="641" t="s">
        <v>184</v>
      </c>
      <c r="B157" s="644" t="s">
        <v>636</v>
      </c>
      <c r="C157" s="497"/>
      <c r="D157" s="545"/>
      <c r="E157" s="642"/>
      <c r="F157" s="516"/>
      <c r="G157" s="516"/>
      <c r="H157" s="516"/>
      <c r="I157" s="516"/>
      <c r="O157" s="643"/>
    </row>
    <row r="158" spans="1:15" s="458" customFormat="1" ht="15.75">
      <c r="A158" s="641"/>
      <c r="B158" s="625"/>
      <c r="C158" s="497"/>
      <c r="D158" s="545"/>
      <c r="E158" s="642"/>
      <c r="F158" s="516"/>
      <c r="G158" s="516"/>
      <c r="H158" s="516"/>
      <c r="I158" s="516"/>
      <c r="O158" s="643"/>
    </row>
    <row r="159" spans="1:15" s="458" customFormat="1" ht="15.75">
      <c r="A159" s="641"/>
      <c r="B159" s="645" t="s">
        <v>71</v>
      </c>
      <c r="C159" s="646">
        <v>90</v>
      </c>
      <c r="D159" s="313"/>
      <c r="E159" s="572">
        <f>C159*D159</f>
        <v>0</v>
      </c>
      <c r="F159" s="516"/>
      <c r="G159" s="516"/>
      <c r="H159" s="516"/>
      <c r="I159" s="516"/>
      <c r="O159" s="643"/>
    </row>
    <row r="160" spans="2:13" ht="15.75">
      <c r="B160" s="576"/>
      <c r="E160" s="577"/>
      <c r="F160" s="516"/>
      <c r="G160" s="516"/>
      <c r="H160" s="516"/>
      <c r="I160" s="516"/>
      <c r="K160" s="517"/>
      <c r="L160" s="517"/>
      <c r="M160" s="517"/>
    </row>
    <row r="161" spans="1:9" ht="38.25">
      <c r="A161" s="543" t="s">
        <v>1</v>
      </c>
      <c r="B161" s="576" t="s">
        <v>464</v>
      </c>
      <c r="E161" s="577"/>
      <c r="F161" s="516"/>
      <c r="G161" s="516"/>
      <c r="H161" s="516"/>
      <c r="I161" s="516"/>
    </row>
    <row r="162" spans="2:9" ht="15.75">
      <c r="B162" s="576"/>
      <c r="E162" s="577"/>
      <c r="F162" s="516"/>
      <c r="G162" s="516"/>
      <c r="H162" s="516"/>
      <c r="I162" s="516"/>
    </row>
    <row r="163" spans="2:15" ht="15.75">
      <c r="B163" s="570" t="s">
        <v>23</v>
      </c>
      <c r="C163" s="571">
        <v>16</v>
      </c>
      <c r="D163" s="313"/>
      <c r="E163" s="572">
        <f>C163*D163</f>
        <v>0</v>
      </c>
      <c r="F163" s="516"/>
      <c r="G163" s="516"/>
      <c r="H163" s="516"/>
      <c r="I163" s="516"/>
      <c r="O163" s="637"/>
    </row>
    <row r="164" spans="2:15" ht="15.75">
      <c r="B164" s="576"/>
      <c r="E164" s="577"/>
      <c r="F164" s="516"/>
      <c r="G164" s="516"/>
      <c r="H164" s="516"/>
      <c r="I164" s="516"/>
      <c r="O164" s="637"/>
    </row>
    <row r="165" spans="1:9" ht="25.5">
      <c r="A165" s="543" t="s">
        <v>107</v>
      </c>
      <c r="B165" s="576" t="s">
        <v>105</v>
      </c>
      <c r="E165" s="577"/>
      <c r="F165" s="516"/>
      <c r="G165" s="516"/>
      <c r="H165" s="516"/>
      <c r="I165" s="516"/>
    </row>
    <row r="166" spans="2:9" ht="15.75">
      <c r="B166" s="576"/>
      <c r="E166" s="577"/>
      <c r="F166" s="516"/>
      <c r="G166" s="516"/>
      <c r="H166" s="516"/>
      <c r="I166" s="516"/>
    </row>
    <row r="167" spans="2:9" ht="15.75">
      <c r="B167" s="570" t="s">
        <v>22</v>
      </c>
      <c r="C167" s="612">
        <v>165</v>
      </c>
      <c r="D167" s="349"/>
      <c r="E167" s="572">
        <f>C167*D167</f>
        <v>0</v>
      </c>
      <c r="F167" s="516"/>
      <c r="G167" s="516"/>
      <c r="H167" s="516"/>
      <c r="I167" s="516"/>
    </row>
    <row r="168" spans="2:15" ht="15.75">
      <c r="B168" s="576"/>
      <c r="C168" s="586"/>
      <c r="D168" s="587"/>
      <c r="E168" s="588"/>
      <c r="F168" s="516"/>
      <c r="G168" s="516"/>
      <c r="H168" s="516"/>
      <c r="I168" s="516"/>
      <c r="O168" s="637"/>
    </row>
    <row r="169" spans="1:9" ht="38.25">
      <c r="A169" s="543" t="s">
        <v>2</v>
      </c>
      <c r="B169" s="576" t="s">
        <v>465</v>
      </c>
      <c r="E169" s="577"/>
      <c r="F169" s="516"/>
      <c r="G169" s="516"/>
      <c r="H169" s="516"/>
      <c r="I169" s="516"/>
    </row>
    <row r="170" spans="2:9" ht="15.75">
      <c r="B170" s="576"/>
      <c r="E170" s="577"/>
      <c r="F170" s="516"/>
      <c r="G170" s="516"/>
      <c r="H170" s="516"/>
      <c r="I170" s="516"/>
    </row>
    <row r="171" spans="2:9" ht="15.75">
      <c r="B171" s="570" t="s">
        <v>22</v>
      </c>
      <c r="C171" s="571">
        <v>165</v>
      </c>
      <c r="D171" s="313"/>
      <c r="E171" s="572">
        <f>C171*D171</f>
        <v>0</v>
      </c>
      <c r="F171" s="516"/>
      <c r="G171" s="516"/>
      <c r="H171" s="516"/>
      <c r="I171" s="516"/>
    </row>
    <row r="172" spans="2:9" ht="15.75">
      <c r="B172" s="576"/>
      <c r="E172" s="577"/>
      <c r="F172" s="516"/>
      <c r="G172" s="516"/>
      <c r="H172" s="516"/>
      <c r="I172" s="516"/>
    </row>
    <row r="173" spans="1:9" ht="25.5">
      <c r="A173" s="543" t="s">
        <v>112</v>
      </c>
      <c r="B173" s="576" t="s">
        <v>466</v>
      </c>
      <c r="E173" s="577"/>
      <c r="F173" s="516"/>
      <c r="G173" s="516"/>
      <c r="H173" s="516"/>
      <c r="I173" s="516"/>
    </row>
    <row r="174" spans="2:9" ht="15.75">
      <c r="B174" s="576"/>
      <c r="E174" s="577"/>
      <c r="F174" s="516"/>
      <c r="G174" s="516"/>
      <c r="H174" s="516"/>
      <c r="I174" s="516"/>
    </row>
    <row r="175" spans="2:9" ht="15.75">
      <c r="B175" s="570" t="s">
        <v>22</v>
      </c>
      <c r="C175" s="571">
        <v>165</v>
      </c>
      <c r="D175" s="313"/>
      <c r="E175" s="572">
        <f>C175*D175</f>
        <v>0</v>
      </c>
      <c r="F175" s="516"/>
      <c r="G175" s="516"/>
      <c r="H175" s="516"/>
      <c r="I175" s="516"/>
    </row>
    <row r="176" spans="2:9" ht="15.75">
      <c r="B176" s="576"/>
      <c r="E176" s="577"/>
      <c r="F176" s="516"/>
      <c r="G176" s="516"/>
      <c r="H176" s="516"/>
      <c r="I176" s="516"/>
    </row>
    <row r="177" spans="1:15" s="613" customFormat="1" ht="51">
      <c r="A177" s="543" t="s">
        <v>113</v>
      </c>
      <c r="B177" s="576" t="s">
        <v>522</v>
      </c>
      <c r="C177" s="545"/>
      <c r="D177" s="545"/>
      <c r="E177" s="577"/>
      <c r="F177" s="516"/>
      <c r="G177" s="516"/>
      <c r="H177" s="516"/>
      <c r="I177" s="516"/>
      <c r="K177" s="614"/>
      <c r="L177" s="614"/>
      <c r="M177" s="614"/>
      <c r="O177" s="524"/>
    </row>
    <row r="178" spans="1:15" s="613" customFormat="1" ht="15.75">
      <c r="A178" s="543"/>
      <c r="B178" s="576"/>
      <c r="C178" s="545"/>
      <c r="D178" s="545"/>
      <c r="E178" s="577"/>
      <c r="F178" s="516"/>
      <c r="G178" s="516"/>
      <c r="H178" s="516"/>
      <c r="I178" s="516"/>
      <c r="K178" s="614"/>
      <c r="L178" s="614"/>
      <c r="M178" s="614"/>
      <c r="O178" s="524"/>
    </row>
    <row r="179" spans="2:15" ht="15.75">
      <c r="B179" s="570" t="s">
        <v>262</v>
      </c>
      <c r="C179" s="571">
        <v>1</v>
      </c>
      <c r="D179" s="571"/>
      <c r="E179" s="572">
        <f>(E125+E129+E133+E134++E138+E139+E143+E147+E151+E155+E163+E167+E171++E159+E175)*0.1</f>
        <v>0</v>
      </c>
      <c r="F179" s="516"/>
      <c r="G179" s="516"/>
      <c r="H179" s="516"/>
      <c r="I179" s="516"/>
      <c r="O179" s="583"/>
    </row>
    <row r="180" spans="2:9" ht="15.75">
      <c r="B180" s="576"/>
      <c r="E180" s="577"/>
      <c r="F180" s="516"/>
      <c r="G180" s="516"/>
      <c r="H180" s="516"/>
      <c r="I180" s="516"/>
    </row>
    <row r="181" spans="2:15" ht="16.5" thickBot="1">
      <c r="B181" s="540" t="s">
        <v>24</v>
      </c>
      <c r="C181" s="626"/>
      <c r="D181" s="626"/>
      <c r="E181" s="607">
        <f>SUM(E125:E180)</f>
        <v>0</v>
      </c>
      <c r="F181" s="516"/>
      <c r="G181" s="516"/>
      <c r="H181" s="516"/>
      <c r="I181" s="516"/>
      <c r="O181" s="523"/>
    </row>
    <row r="182" spans="6:9" ht="16.5" thickTop="1">
      <c r="F182" s="516"/>
      <c r="G182" s="516"/>
      <c r="H182" s="516"/>
      <c r="I182" s="516"/>
    </row>
    <row r="183" spans="6:9" ht="15.75">
      <c r="F183" s="516"/>
      <c r="G183" s="516"/>
      <c r="H183" s="516"/>
      <c r="I183" s="516"/>
    </row>
    <row r="184" spans="6:9" ht="15.75">
      <c r="F184" s="516"/>
      <c r="G184" s="516"/>
      <c r="H184" s="516"/>
      <c r="I184" s="516"/>
    </row>
    <row r="185" spans="6:9" ht="15.75">
      <c r="F185" s="516"/>
      <c r="G185" s="516"/>
      <c r="H185" s="516"/>
      <c r="I185" s="516"/>
    </row>
    <row r="186" spans="6:9" ht="15.75">
      <c r="F186" s="516"/>
      <c r="G186" s="516"/>
      <c r="H186" s="516"/>
      <c r="I186" s="516"/>
    </row>
    <row r="187" spans="6:9" ht="15.75">
      <c r="F187" s="516"/>
      <c r="G187" s="516"/>
      <c r="H187" s="516"/>
      <c r="I187" s="516"/>
    </row>
    <row r="188" spans="6:9" ht="15.75">
      <c r="F188" s="516"/>
      <c r="G188" s="516"/>
      <c r="H188" s="516"/>
      <c r="I188" s="516"/>
    </row>
  </sheetData>
  <sheetProtection password="CE2E" sheet="1" objects="1" scenarios="1" selectLockedCells="1"/>
  <conditionalFormatting sqref="C149:E167 C169:E175 C179:E181 C138:E147 E134 C88:E93 C95:E109 C73:E76 C78:E84 C36:E49 C51:E52 C64:E68 C57:E62 C113:E120 C122:E133 E12:E15">
    <cfRule type="cellIs" priority="12" dxfId="35" operator="greaterThan" stopIfTrue="1">
      <formula>0</formula>
    </cfRule>
  </conditionalFormatting>
  <printOptions/>
  <pageMargins left="0.984251968503937" right="0.7874015748031497" top="0.984251968503937" bottom="0.7874015748031497" header="0.3937007874015748" footer="0.3937007874015748"/>
  <pageSetup firstPageNumber="2" useFirstPageNumber="1" horizontalDpi="600" verticalDpi="600" orientation="portrait" paperSize="9" scale="90" r:id="rId1"/>
  <headerFooter alignWithMargins="0">
    <oddFooter>&amp;R&amp;P/73</oddFooter>
  </headerFooter>
  <rowBreaks count="5" manualBreakCount="5">
    <brk id="31" max="4" man="1"/>
    <brk id="68" max="4" man="1"/>
    <brk id="126" max="4" man="1"/>
    <brk id="148" max="4" man="1"/>
    <brk id="172" max="4" man="1"/>
  </rowBreaks>
</worksheet>
</file>

<file path=xl/worksheets/sheet30.xml><?xml version="1.0" encoding="utf-8"?>
<worksheet xmlns="http://schemas.openxmlformats.org/spreadsheetml/2006/main" xmlns:r="http://schemas.openxmlformats.org/officeDocument/2006/relationships">
  <dimension ref="A1:M299"/>
  <sheetViews>
    <sheetView view="pageBreakPreview" zoomScaleSheetLayoutView="100" zoomScalePageLayoutView="0" workbookViewId="0" topLeftCell="A1">
      <selection activeCell="D29" sqref="D29"/>
    </sheetView>
  </sheetViews>
  <sheetFormatPr defaultColWidth="19.19921875" defaultRowHeight="15.75"/>
  <cols>
    <col min="1" max="1" width="6.09765625" style="1215" customWidth="1"/>
    <col min="2" max="2" width="38.8984375" style="994" customWidth="1"/>
    <col min="3" max="3" width="6.69921875" style="995" customWidth="1"/>
    <col min="4" max="5" width="12.19921875" style="997" customWidth="1"/>
    <col min="6" max="7" width="7.19921875" style="993" customWidth="1"/>
    <col min="8" max="13" width="19.19921875" style="993" customWidth="1"/>
    <col min="14" max="16384" width="19.19921875" style="993" customWidth="1"/>
  </cols>
  <sheetData>
    <row r="1" spans="1:5" s="965" customFormat="1" ht="15.75">
      <c r="A1" s="1190"/>
      <c r="B1" s="966"/>
      <c r="C1" s="967"/>
      <c r="D1" s="969"/>
      <c r="E1" s="969"/>
    </row>
    <row r="2" spans="1:5" s="965" customFormat="1" ht="15.75">
      <c r="A2" s="1190"/>
      <c r="B2" s="970"/>
      <c r="C2" s="967"/>
      <c r="D2" s="969"/>
      <c r="E2" s="969"/>
    </row>
    <row r="3" spans="1:5" s="965" customFormat="1" ht="15.75">
      <c r="A3" s="1190"/>
      <c r="B3" s="966"/>
      <c r="C3" s="967"/>
      <c r="D3" s="969"/>
      <c r="E3" s="969"/>
    </row>
    <row r="4" spans="1:5" s="965" customFormat="1" ht="15.75">
      <c r="A4" s="1190"/>
      <c r="B4" s="966"/>
      <c r="C4" s="967"/>
      <c r="D4" s="969"/>
      <c r="E4" s="969"/>
    </row>
    <row r="5" spans="1:5" s="965" customFormat="1" ht="15.75">
      <c r="A5" s="1190"/>
      <c r="B5" s="966"/>
      <c r="C5" s="967"/>
      <c r="D5" s="969"/>
      <c r="E5" s="969"/>
    </row>
    <row r="6" spans="1:5" s="965" customFormat="1" ht="15.75">
      <c r="A6" s="1190"/>
      <c r="B6" s="971"/>
      <c r="C6" s="967"/>
      <c r="D6" s="969"/>
      <c r="E6" s="969"/>
    </row>
    <row r="7" spans="1:5" s="965" customFormat="1" ht="15.75">
      <c r="A7" s="1190"/>
      <c r="B7" s="966"/>
      <c r="C7" s="967"/>
      <c r="D7" s="969"/>
      <c r="E7" s="969"/>
    </row>
    <row r="8" spans="1:5" s="965" customFormat="1" ht="15.75">
      <c r="A8" s="1190"/>
      <c r="B8" s="966"/>
      <c r="C8" s="967"/>
      <c r="D8" s="969"/>
      <c r="E8" s="969"/>
    </row>
    <row r="9" spans="1:5" s="965" customFormat="1" ht="15.75">
      <c r="A9" s="965" t="s">
        <v>277</v>
      </c>
      <c r="B9" s="972" t="s">
        <v>621</v>
      </c>
      <c r="C9" s="967"/>
      <c r="D9" s="969"/>
      <c r="E9" s="969"/>
    </row>
    <row r="10" spans="1:5" s="965" customFormat="1" ht="15.75">
      <c r="A10" s="1190"/>
      <c r="B10" s="1191"/>
      <c r="C10" s="1192"/>
      <c r="D10" s="969"/>
      <c r="E10" s="969"/>
    </row>
    <row r="11" spans="1:5" s="965" customFormat="1" ht="15.75">
      <c r="A11" s="1193" t="s">
        <v>259</v>
      </c>
      <c r="B11" s="975" t="s">
        <v>16</v>
      </c>
      <c r="C11" s="976"/>
      <c r="D11" s="1073"/>
      <c r="E11" s="1194">
        <f>E65</f>
        <v>0</v>
      </c>
    </row>
    <row r="12" spans="1:5" s="965" customFormat="1" ht="15.75">
      <c r="A12" s="979" t="s">
        <v>261</v>
      </c>
      <c r="B12" s="980" t="s">
        <v>258</v>
      </c>
      <c r="C12" s="981"/>
      <c r="D12" s="1195"/>
      <c r="E12" s="1196">
        <f>E125</f>
        <v>0</v>
      </c>
    </row>
    <row r="13" spans="1:5" s="965" customFormat="1" ht="15.75">
      <c r="A13" s="979"/>
      <c r="B13" s="984"/>
      <c r="C13" s="985"/>
      <c r="D13" s="1197"/>
      <c r="E13" s="1198"/>
    </row>
    <row r="14" spans="1:5" s="965" customFormat="1" ht="15.75">
      <c r="A14" s="979"/>
      <c r="B14" s="984"/>
      <c r="C14" s="985"/>
      <c r="D14" s="1197"/>
      <c r="E14" s="1198"/>
    </row>
    <row r="15" spans="1:5" s="965" customFormat="1" ht="16.5" thickBot="1">
      <c r="A15" s="1199"/>
      <c r="B15" s="989" t="s">
        <v>53</v>
      </c>
      <c r="C15" s="990"/>
      <c r="D15" s="1200"/>
      <c r="E15" s="992">
        <f>SUM(E11:E12)</f>
        <v>0</v>
      </c>
    </row>
    <row r="16" spans="1:5" s="965" customFormat="1" ht="16.5" thickTop="1">
      <c r="A16" s="1190"/>
      <c r="B16" s="966"/>
      <c r="C16" s="967"/>
      <c r="D16" s="969"/>
      <c r="E16" s="969"/>
    </row>
    <row r="17" spans="1:5" s="965" customFormat="1" ht="15.75">
      <c r="A17" s="1190"/>
      <c r="B17" s="966"/>
      <c r="C17" s="967"/>
      <c r="D17" s="969"/>
      <c r="E17" s="969"/>
    </row>
    <row r="18" spans="1:5" s="965" customFormat="1" ht="15.75">
      <c r="A18" s="1190"/>
      <c r="B18" s="966"/>
      <c r="C18" s="967"/>
      <c r="D18" s="969"/>
      <c r="E18" s="969"/>
    </row>
    <row r="19" spans="1:5" s="965" customFormat="1" ht="15.75">
      <c r="A19" s="1190"/>
      <c r="B19" s="966"/>
      <c r="C19" s="967"/>
      <c r="D19" s="969"/>
      <c r="E19" s="969"/>
    </row>
    <row r="20" spans="1:5" s="965" customFormat="1" ht="15.75">
      <c r="A20" s="1190"/>
      <c r="B20" s="966"/>
      <c r="C20" s="967"/>
      <c r="D20" s="969"/>
      <c r="E20" s="969"/>
    </row>
    <row r="21" spans="1:5" s="965" customFormat="1" ht="15.75">
      <c r="A21" s="1190"/>
      <c r="B21" s="966"/>
      <c r="C21" s="967"/>
      <c r="D21" s="969"/>
      <c r="E21" s="969"/>
    </row>
    <row r="22" spans="1:5" s="965" customFormat="1" ht="15.75">
      <c r="A22" s="1190"/>
      <c r="B22" s="966"/>
      <c r="C22" s="967"/>
      <c r="D22" s="969"/>
      <c r="E22" s="969"/>
    </row>
    <row r="23" spans="1:5" s="965" customFormat="1" ht="15.75">
      <c r="A23" s="1190"/>
      <c r="B23" s="966"/>
      <c r="C23" s="967"/>
      <c r="D23" s="969"/>
      <c r="E23" s="969"/>
    </row>
    <row r="24" spans="1:5" s="965" customFormat="1" ht="15.75">
      <c r="A24" s="1190"/>
      <c r="B24" s="966"/>
      <c r="C24" s="967"/>
      <c r="D24" s="969"/>
      <c r="E24" s="969"/>
    </row>
    <row r="25" spans="1:5" s="965" customFormat="1" ht="15.75">
      <c r="A25" s="1190"/>
      <c r="B25" s="966"/>
      <c r="C25" s="967"/>
      <c r="D25" s="969"/>
      <c r="E25" s="969"/>
    </row>
    <row r="26" spans="1:5" ht="15.75">
      <c r="A26" s="1201" t="s">
        <v>259</v>
      </c>
      <c r="B26" s="999" t="s">
        <v>16</v>
      </c>
      <c r="C26" s="1000" t="s">
        <v>176</v>
      </c>
      <c r="D26" s="1001" t="s">
        <v>177</v>
      </c>
      <c r="E26" s="1001" t="s">
        <v>456</v>
      </c>
    </row>
    <row r="27" spans="1:5" s="597" customFormat="1" ht="12.75">
      <c r="A27" s="1202"/>
      <c r="B27" s="1002"/>
      <c r="C27" s="591"/>
      <c r="D27" s="593"/>
      <c r="E27" s="593"/>
    </row>
    <row r="28" spans="1:5" s="597" customFormat="1" ht="12.75">
      <c r="A28" s="1202" t="s">
        <v>259</v>
      </c>
      <c r="B28" s="1003" t="s">
        <v>260</v>
      </c>
      <c r="C28" s="591"/>
      <c r="D28" s="593"/>
      <c r="E28" s="593"/>
    </row>
    <row r="29" spans="1:5" s="597" customFormat="1" ht="12.75">
      <c r="A29" s="1202"/>
      <c r="B29" s="1004" t="s">
        <v>71</v>
      </c>
      <c r="C29" s="599">
        <v>38</v>
      </c>
      <c r="D29" s="1220"/>
      <c r="E29" s="600">
        <f>D29*C29</f>
        <v>0</v>
      </c>
    </row>
    <row r="30" spans="1:5" s="597" customFormat="1" ht="12.75">
      <c r="A30" s="1202"/>
      <c r="B30" s="1002"/>
      <c r="C30" s="591"/>
      <c r="D30" s="593"/>
      <c r="E30" s="593"/>
    </row>
    <row r="31" spans="1:7" s="597" customFormat="1" ht="12.75">
      <c r="A31" s="1202" t="s">
        <v>264</v>
      </c>
      <c r="B31" s="1005" t="s">
        <v>265</v>
      </c>
      <c r="C31" s="1006"/>
      <c r="D31" s="1006"/>
      <c r="E31" s="1006"/>
      <c r="F31" s="1007"/>
      <c r="G31" s="1007"/>
    </row>
    <row r="32" spans="1:5" s="597" customFormat="1" ht="12.75">
      <c r="A32" s="1202"/>
      <c r="B32" s="1004" t="s">
        <v>71</v>
      </c>
      <c r="C32" s="599">
        <v>38</v>
      </c>
      <c r="D32" s="1220"/>
      <c r="E32" s="600">
        <f>D32*C32</f>
        <v>0</v>
      </c>
    </row>
    <row r="33" spans="1:13" s="597" customFormat="1" ht="12.75">
      <c r="A33" s="1202"/>
      <c r="B33" s="1002"/>
      <c r="C33" s="591"/>
      <c r="D33" s="593"/>
      <c r="E33" s="593"/>
      <c r="G33" s="594"/>
      <c r="H33" s="595"/>
      <c r="I33" s="595"/>
      <c r="J33" s="595"/>
      <c r="K33" s="595"/>
      <c r="L33" s="595"/>
      <c r="M33" s="596"/>
    </row>
    <row r="34" spans="1:5" s="597" customFormat="1" ht="51">
      <c r="A34" s="1202" t="s">
        <v>267</v>
      </c>
      <c r="B34" s="1008" t="s">
        <v>268</v>
      </c>
      <c r="C34" s="602"/>
      <c r="D34" s="604"/>
      <c r="E34" s="604"/>
    </row>
    <row r="35" spans="1:5" s="597" customFormat="1" ht="12.75">
      <c r="A35" s="1202"/>
      <c r="B35" s="1008"/>
      <c r="C35" s="602"/>
      <c r="D35" s="604"/>
      <c r="E35" s="604"/>
    </row>
    <row r="36" spans="1:5" s="596" customFormat="1" ht="12.75">
      <c r="A36" s="1203"/>
      <c r="B36" s="1004" t="s">
        <v>269</v>
      </c>
      <c r="C36" s="599">
        <v>40</v>
      </c>
      <c r="D36" s="1220"/>
      <c r="E36" s="600">
        <f>D36*C36</f>
        <v>0</v>
      </c>
    </row>
    <row r="37" spans="1:5" s="597" customFormat="1" ht="12.75">
      <c r="A37" s="1202"/>
      <c r="B37" s="1002"/>
      <c r="C37" s="591"/>
      <c r="D37" s="593"/>
      <c r="E37" s="593"/>
    </row>
    <row r="38" spans="1:5" s="597" customFormat="1" ht="51">
      <c r="A38" s="597" t="s">
        <v>270</v>
      </c>
      <c r="B38" s="1009" t="s">
        <v>624</v>
      </c>
      <c r="C38" s="591"/>
      <c r="D38" s="592"/>
      <c r="E38" s="593"/>
    </row>
    <row r="39" spans="2:5" s="597" customFormat="1" ht="12.75">
      <c r="B39" s="348" t="s">
        <v>528</v>
      </c>
      <c r="C39" s="591"/>
      <c r="D39" s="592"/>
      <c r="E39" s="593"/>
    </row>
    <row r="40" spans="2:8" s="597" customFormat="1" ht="12.75">
      <c r="B40" s="1010" t="s">
        <v>613</v>
      </c>
      <c r="C40" s="591"/>
      <c r="D40" s="592"/>
      <c r="E40" s="593"/>
      <c r="G40" s="1011"/>
      <c r="H40" s="1012"/>
    </row>
    <row r="41" spans="2:7" s="597" customFormat="1" ht="12.75">
      <c r="B41" s="598" t="s">
        <v>271</v>
      </c>
      <c r="C41" s="599">
        <v>21</v>
      </c>
      <c r="D41" s="649"/>
      <c r="E41" s="600">
        <f>D41*C41</f>
        <v>0</v>
      </c>
      <c r="G41" s="1012" t="e">
        <f>#REF!+#REF!+#REF!+#REF!+#REF!</f>
        <v>#REF!</v>
      </c>
    </row>
    <row r="42" spans="2:7" s="597" customFormat="1" ht="12.75">
      <c r="B42" s="1010" t="s">
        <v>614</v>
      </c>
      <c r="C42" s="591"/>
      <c r="D42" s="592"/>
      <c r="E42" s="593"/>
      <c r="G42" s="597">
        <f>42/2</f>
        <v>21</v>
      </c>
    </row>
    <row r="43" spans="2:5" s="597" customFormat="1" ht="12.75">
      <c r="B43" s="598" t="s">
        <v>271</v>
      </c>
      <c r="C43" s="599">
        <v>21</v>
      </c>
      <c r="D43" s="649"/>
      <c r="E43" s="600">
        <f>D43*C43</f>
        <v>0</v>
      </c>
    </row>
    <row r="44" spans="2:5" s="597" customFormat="1" ht="12.75">
      <c r="B44" s="1010"/>
      <c r="C44" s="591"/>
      <c r="D44" s="592"/>
      <c r="E44" s="593"/>
    </row>
    <row r="45" spans="1:5" s="596" customFormat="1" ht="38.25">
      <c r="A45" s="1203" t="s">
        <v>273</v>
      </c>
      <c r="B45" s="1008" t="s">
        <v>627</v>
      </c>
      <c r="C45" s="602"/>
      <c r="D45" s="604"/>
      <c r="E45" s="604"/>
    </row>
    <row r="46" spans="1:5" s="596" customFormat="1" ht="12.75">
      <c r="A46" s="1203"/>
      <c r="B46" s="1008" t="s">
        <v>276</v>
      </c>
      <c r="C46" s="591"/>
      <c r="D46" s="593"/>
      <c r="E46" s="593"/>
    </row>
    <row r="47" spans="1:5" s="596" customFormat="1" ht="12.75">
      <c r="A47" s="1203"/>
      <c r="B47" s="1004" t="s">
        <v>271</v>
      </c>
      <c r="C47" s="599">
        <v>12</v>
      </c>
      <c r="D47" s="1220"/>
      <c r="E47" s="600">
        <f>D47*C47</f>
        <v>0</v>
      </c>
    </row>
    <row r="48" spans="1:5" s="596" customFormat="1" ht="12.75">
      <c r="A48" s="1203"/>
      <c r="B48" s="1014"/>
      <c r="C48" s="602"/>
      <c r="D48" s="604"/>
      <c r="E48" s="604"/>
    </row>
    <row r="49" spans="1:5" s="596" customFormat="1" ht="102">
      <c r="A49" s="1203" t="s">
        <v>274</v>
      </c>
      <c r="B49" s="1018" t="s">
        <v>616</v>
      </c>
      <c r="C49" s="602"/>
      <c r="D49" s="604"/>
      <c r="E49" s="604"/>
    </row>
    <row r="50" spans="1:5" s="596" customFormat="1" ht="12.75">
      <c r="A50" s="1203"/>
      <c r="B50" s="1020"/>
      <c r="C50" s="602"/>
      <c r="D50" s="604"/>
      <c r="E50" s="604"/>
    </row>
    <row r="51" spans="1:7" s="596" customFormat="1" ht="12.75">
      <c r="A51" s="1203"/>
      <c r="B51" s="1004" t="s">
        <v>271</v>
      </c>
      <c r="C51" s="599">
        <v>30</v>
      </c>
      <c r="D51" s="1220"/>
      <c r="E51" s="600">
        <f>D51*C51</f>
        <v>0</v>
      </c>
      <c r="G51" s="1016">
        <f>C41+C43-C47</f>
        <v>30</v>
      </c>
    </row>
    <row r="52" spans="1:5" s="596" customFormat="1" ht="12.75">
      <c r="A52" s="1203"/>
      <c r="B52" s="1017"/>
      <c r="C52" s="602"/>
      <c r="D52" s="604"/>
      <c r="E52" s="604"/>
    </row>
    <row r="53" spans="1:5" s="596" customFormat="1" ht="216.75">
      <c r="A53" s="1203" t="s">
        <v>275</v>
      </c>
      <c r="B53" s="867" t="s">
        <v>95</v>
      </c>
      <c r="C53" s="602"/>
      <c r="D53" s="604"/>
      <c r="E53" s="604"/>
    </row>
    <row r="54" spans="1:5" s="596" customFormat="1" ht="12.75">
      <c r="A54" s="1203"/>
      <c r="B54" s="1019" t="s">
        <v>637</v>
      </c>
      <c r="C54" s="599">
        <v>40</v>
      </c>
      <c r="D54" s="1220"/>
      <c r="E54" s="600">
        <f>D54*C54</f>
        <v>0</v>
      </c>
    </row>
    <row r="55" spans="1:5" s="596" customFormat="1" ht="12.75">
      <c r="A55" s="1203"/>
      <c r="B55" s="1020"/>
      <c r="C55" s="602"/>
      <c r="D55" s="604"/>
      <c r="E55" s="604"/>
    </row>
    <row r="56" spans="1:5" s="596" customFormat="1" ht="38.25">
      <c r="A56" s="1204" t="s">
        <v>277</v>
      </c>
      <c r="B56" s="1018" t="s">
        <v>628</v>
      </c>
      <c r="C56" s="602"/>
      <c r="D56" s="604"/>
      <c r="E56" s="604"/>
    </row>
    <row r="57" spans="1:5" s="596" customFormat="1" ht="12.75">
      <c r="A57" s="1203"/>
      <c r="B57" s="1019" t="s">
        <v>71</v>
      </c>
      <c r="C57" s="599">
        <v>15</v>
      </c>
      <c r="D57" s="1220"/>
      <c r="E57" s="600">
        <f>D57*C57</f>
        <v>0</v>
      </c>
    </row>
    <row r="58" spans="1:5" s="596" customFormat="1" ht="12.75">
      <c r="A58" s="1203"/>
      <c r="B58" s="1018"/>
      <c r="C58" s="602"/>
      <c r="D58" s="604"/>
      <c r="E58" s="604"/>
    </row>
    <row r="59" spans="1:5" s="596" customFormat="1" ht="63.75">
      <c r="A59" s="1203" t="s">
        <v>278</v>
      </c>
      <c r="B59" s="1008" t="s">
        <v>281</v>
      </c>
      <c r="C59" s="602"/>
      <c r="D59" s="604"/>
      <c r="E59" s="604"/>
    </row>
    <row r="60" spans="1:5" s="596" customFormat="1" ht="12.75">
      <c r="A60" s="1203"/>
      <c r="B60" s="1002" t="s">
        <v>282</v>
      </c>
      <c r="C60" s="602"/>
      <c r="D60" s="604"/>
      <c r="E60" s="604"/>
    </row>
    <row r="61" spans="1:5" s="596" customFormat="1" ht="12.75">
      <c r="A61" s="1203"/>
      <c r="B61" s="1004" t="s">
        <v>269</v>
      </c>
      <c r="C61" s="599">
        <v>50</v>
      </c>
      <c r="D61" s="1220"/>
      <c r="E61" s="600">
        <f>D61*C61</f>
        <v>0</v>
      </c>
    </row>
    <row r="62" spans="1:7" s="596" customFormat="1" ht="12.75">
      <c r="A62" s="1203"/>
      <c r="B62" s="1002" t="s">
        <v>283</v>
      </c>
      <c r="C62" s="1023"/>
      <c r="D62" s="604"/>
      <c r="E62" s="1023"/>
      <c r="F62" s="1025"/>
      <c r="G62" s="1025"/>
    </row>
    <row r="63" spans="1:5" s="596" customFormat="1" ht="12.75">
      <c r="A63" s="1203"/>
      <c r="B63" s="1004" t="s">
        <v>269</v>
      </c>
      <c r="C63" s="599">
        <v>20</v>
      </c>
      <c r="D63" s="1220"/>
      <c r="E63" s="600">
        <f>D63*C63</f>
        <v>0</v>
      </c>
    </row>
    <row r="64" spans="1:5" s="1207" customFormat="1" ht="12.75">
      <c r="A64" s="1205"/>
      <c r="B64" s="1002"/>
      <c r="C64" s="1206"/>
      <c r="D64" s="593"/>
      <c r="E64" s="1206"/>
    </row>
    <row r="65" spans="1:5" s="1028" customFormat="1" ht="16.5" thickBot="1">
      <c r="A65" s="1208"/>
      <c r="B65" s="1029" t="s">
        <v>292</v>
      </c>
      <c r="C65" s="990"/>
      <c r="D65" s="1209"/>
      <c r="E65" s="1030">
        <f>SUM(E29:E64)</f>
        <v>0</v>
      </c>
    </row>
    <row r="66" spans="1:5" s="1031" customFormat="1" ht="15.75" thickTop="1">
      <c r="A66" s="1210"/>
      <c r="B66" s="1211"/>
      <c r="C66" s="1033"/>
      <c r="D66" s="1035"/>
      <c r="E66" s="1212"/>
    </row>
    <row r="67" spans="1:5" s="1031" customFormat="1" ht="15">
      <c r="A67" s="1210"/>
      <c r="B67" s="1211"/>
      <c r="C67" s="1033"/>
      <c r="D67" s="1035"/>
      <c r="E67" s="1212"/>
    </row>
    <row r="68" spans="1:5" s="1031" customFormat="1" ht="15.75">
      <c r="A68" s="1036" t="s">
        <v>261</v>
      </c>
      <c r="B68" s="1037" t="s">
        <v>258</v>
      </c>
      <c r="C68" s="1000" t="s">
        <v>176</v>
      </c>
      <c r="D68" s="1001" t="s">
        <v>177</v>
      </c>
      <c r="E68" s="1001" t="s">
        <v>456</v>
      </c>
    </row>
    <row r="69" spans="1:5" s="596" customFormat="1" ht="12.75">
      <c r="A69" s="1203"/>
      <c r="B69" s="1020"/>
      <c r="C69" s="602"/>
      <c r="D69" s="604"/>
      <c r="E69" s="604"/>
    </row>
    <row r="70" spans="1:5" s="596" customFormat="1" ht="51">
      <c r="A70" s="1203" t="s">
        <v>259</v>
      </c>
      <c r="B70" s="1008" t="s">
        <v>293</v>
      </c>
      <c r="C70" s="602"/>
      <c r="D70" s="604"/>
      <c r="E70" s="604"/>
    </row>
    <row r="71" spans="1:5" s="596" customFormat="1" ht="12.75">
      <c r="A71" s="1203"/>
      <c r="B71" s="1038" t="s">
        <v>294</v>
      </c>
      <c r="C71" s="602"/>
      <c r="D71" s="604"/>
      <c r="E71" s="604"/>
    </row>
    <row r="72" spans="1:5" s="596" customFormat="1" ht="12.75">
      <c r="A72" s="1203"/>
      <c r="B72" s="1004" t="s">
        <v>71</v>
      </c>
      <c r="C72" s="599">
        <v>38</v>
      </c>
      <c r="D72" s="1220"/>
      <c r="E72" s="600">
        <f>D72*C72</f>
        <v>0</v>
      </c>
    </row>
    <row r="73" spans="1:5" s="596" customFormat="1" ht="12.75">
      <c r="A73" s="1203"/>
      <c r="B73" s="1020"/>
      <c r="C73" s="602"/>
      <c r="D73" s="604"/>
      <c r="E73" s="604"/>
    </row>
    <row r="74" spans="1:6" s="596" customFormat="1" ht="66.75" customHeight="1">
      <c r="A74" s="1203" t="s">
        <v>261</v>
      </c>
      <c r="B74" s="1008" t="s">
        <v>295</v>
      </c>
      <c r="C74" s="1039"/>
      <c r="D74" s="1039"/>
      <c r="E74" s="1039"/>
      <c r="F74" s="1213"/>
    </row>
    <row r="75" spans="1:5" s="596" customFormat="1" ht="12.75">
      <c r="A75" s="1203"/>
      <c r="B75" s="1038" t="s">
        <v>294</v>
      </c>
      <c r="C75" s="602"/>
      <c r="D75" s="604"/>
      <c r="E75" s="604"/>
    </row>
    <row r="76" spans="1:5" s="596" customFormat="1" ht="12.75">
      <c r="A76" s="1203"/>
      <c r="B76" s="1004" t="s">
        <v>71</v>
      </c>
      <c r="C76" s="599">
        <v>38</v>
      </c>
      <c r="D76" s="1220"/>
      <c r="E76" s="600">
        <f>D76*C76</f>
        <v>0</v>
      </c>
    </row>
    <row r="77" spans="1:5" s="596" customFormat="1" ht="12.75">
      <c r="A77" s="1203"/>
      <c r="B77" s="1020"/>
      <c r="C77" s="602"/>
      <c r="D77" s="604"/>
      <c r="E77" s="604"/>
    </row>
    <row r="78" spans="1:5" s="596" customFormat="1" ht="25.5">
      <c r="A78" s="1203" t="s">
        <v>263</v>
      </c>
      <c r="B78" s="1008" t="s">
        <v>296</v>
      </c>
      <c r="C78" s="602"/>
      <c r="D78" s="604"/>
      <c r="E78" s="604"/>
    </row>
    <row r="79" spans="1:5" s="596" customFormat="1" ht="12.75">
      <c r="A79" s="1203"/>
      <c r="B79" s="1020"/>
      <c r="C79" s="602"/>
      <c r="D79" s="604"/>
      <c r="E79" s="604"/>
    </row>
    <row r="80" spans="1:5" s="596" customFormat="1" ht="12.75">
      <c r="A80" s="1203"/>
      <c r="B80" s="1008" t="s">
        <v>324</v>
      </c>
      <c r="C80" s="602"/>
      <c r="D80" s="604"/>
      <c r="E80" s="604"/>
    </row>
    <row r="81" spans="1:5" s="596" customFormat="1" ht="12.75">
      <c r="A81" s="1203"/>
      <c r="B81" s="1019" t="s">
        <v>59</v>
      </c>
      <c r="C81" s="599">
        <v>1</v>
      </c>
      <c r="D81" s="1220"/>
      <c r="E81" s="600">
        <f>D81*C81</f>
        <v>0</v>
      </c>
    </row>
    <row r="82" spans="1:5" s="596" customFormat="1" ht="12.75">
      <c r="A82" s="1203"/>
      <c r="B82" s="1020"/>
      <c r="C82" s="602"/>
      <c r="D82" s="604"/>
      <c r="E82" s="604"/>
    </row>
    <row r="83" spans="1:5" s="596" customFormat="1" ht="12.75">
      <c r="A83" s="1203"/>
      <c r="B83" s="1008" t="s">
        <v>605</v>
      </c>
      <c r="C83" s="602"/>
      <c r="D83" s="604"/>
      <c r="E83" s="604"/>
    </row>
    <row r="84" spans="1:5" s="596" customFormat="1" ht="12.75">
      <c r="A84" s="1203"/>
      <c r="B84" s="1019" t="s">
        <v>59</v>
      </c>
      <c r="C84" s="599">
        <v>2</v>
      </c>
      <c r="D84" s="1220"/>
      <c r="E84" s="600">
        <f>D84*C84</f>
        <v>0</v>
      </c>
    </row>
    <row r="85" spans="1:5" s="596" customFormat="1" ht="12.75">
      <c r="A85" s="1203"/>
      <c r="B85" s="1020"/>
      <c r="C85" s="602"/>
      <c r="D85" s="604"/>
      <c r="E85" s="604"/>
    </row>
    <row r="86" spans="1:5" s="596" customFormat="1" ht="12.75">
      <c r="A86" s="1203"/>
      <c r="B86" s="1008" t="s">
        <v>606</v>
      </c>
      <c r="C86" s="602"/>
      <c r="D86" s="604"/>
      <c r="E86" s="604"/>
    </row>
    <row r="87" spans="1:5" s="596" customFormat="1" ht="12.75">
      <c r="A87" s="1203"/>
      <c r="B87" s="1019" t="s">
        <v>59</v>
      </c>
      <c r="C87" s="599">
        <v>1</v>
      </c>
      <c r="D87" s="1220"/>
      <c r="E87" s="600">
        <f>D87*C87</f>
        <v>0</v>
      </c>
    </row>
    <row r="88" spans="1:5" s="596" customFormat="1" ht="12.75">
      <c r="A88" s="1203"/>
      <c r="B88" s="1020"/>
      <c r="C88" s="602"/>
      <c r="D88" s="604"/>
      <c r="E88" s="604"/>
    </row>
    <row r="89" spans="1:5" s="596" customFormat="1" ht="12.75">
      <c r="A89" s="1203"/>
      <c r="B89" s="1008" t="s">
        <v>607</v>
      </c>
      <c r="C89" s="602"/>
      <c r="D89" s="604"/>
      <c r="E89" s="604"/>
    </row>
    <row r="90" spans="1:5" s="596" customFormat="1" ht="12.75">
      <c r="A90" s="1203"/>
      <c r="B90" s="1019" t="s">
        <v>59</v>
      </c>
      <c r="C90" s="599">
        <v>1</v>
      </c>
      <c r="D90" s="1220"/>
      <c r="E90" s="600">
        <f>D90*C90</f>
        <v>0</v>
      </c>
    </row>
    <row r="91" spans="1:5" s="1207" customFormat="1" ht="12.75">
      <c r="A91" s="1205"/>
      <c r="B91" s="1002"/>
      <c r="C91" s="1206"/>
      <c r="D91" s="593"/>
      <c r="E91" s="1206"/>
    </row>
    <row r="92" spans="1:5" s="596" customFormat="1" ht="12.75">
      <c r="A92" s="1203"/>
      <c r="B92" s="1008" t="s">
        <v>302</v>
      </c>
      <c r="C92" s="602"/>
      <c r="D92" s="604"/>
      <c r="E92" s="604"/>
    </row>
    <row r="93" spans="1:5" s="596" customFormat="1" ht="12.75">
      <c r="A93" s="1203"/>
      <c r="B93" s="1019" t="s">
        <v>59</v>
      </c>
      <c r="C93" s="599">
        <v>2</v>
      </c>
      <c r="D93" s="1220"/>
      <c r="E93" s="600">
        <f>D93*C93</f>
        <v>0</v>
      </c>
    </row>
    <row r="94" spans="1:5" s="596" customFormat="1" ht="12.75">
      <c r="A94" s="1203"/>
      <c r="B94" s="1020"/>
      <c r="C94" s="602"/>
      <c r="D94" s="604"/>
      <c r="E94" s="604"/>
    </row>
    <row r="95" spans="1:5" s="596" customFormat="1" ht="12.75">
      <c r="A95" s="1203"/>
      <c r="B95" s="1008" t="s">
        <v>303</v>
      </c>
      <c r="C95" s="602"/>
      <c r="D95" s="604"/>
      <c r="E95" s="604"/>
    </row>
    <row r="96" spans="1:5" s="596" customFormat="1" ht="12.75">
      <c r="A96" s="1203"/>
      <c r="B96" s="1019" t="s">
        <v>59</v>
      </c>
      <c r="C96" s="599">
        <v>3</v>
      </c>
      <c r="D96" s="1220"/>
      <c r="E96" s="600">
        <f>D96*C96</f>
        <v>0</v>
      </c>
    </row>
    <row r="97" spans="1:5" s="597" customFormat="1" ht="12.75">
      <c r="A97" s="1202"/>
      <c r="B97" s="1002"/>
      <c r="C97" s="591"/>
      <c r="D97" s="593"/>
      <c r="E97" s="593"/>
    </row>
    <row r="98" spans="1:5" s="597" customFormat="1" ht="25.5">
      <c r="A98" s="1202" t="s">
        <v>264</v>
      </c>
      <c r="B98" s="1018" t="s">
        <v>309</v>
      </c>
      <c r="C98" s="591"/>
      <c r="D98" s="593"/>
      <c r="E98" s="593"/>
    </row>
    <row r="99" spans="1:5" s="596" customFormat="1" ht="12.75">
      <c r="A99" s="1203"/>
      <c r="B99" s="1019" t="s">
        <v>59</v>
      </c>
      <c r="C99" s="599">
        <v>1</v>
      </c>
      <c r="D99" s="1220"/>
      <c r="E99" s="600">
        <f>D99*C99</f>
        <v>0</v>
      </c>
    </row>
    <row r="100" spans="1:5" s="1207" customFormat="1" ht="12.75">
      <c r="A100" s="1205"/>
      <c r="B100" s="1002"/>
      <c r="C100" s="1206"/>
      <c r="D100" s="593"/>
      <c r="E100" s="1206"/>
    </row>
    <row r="101" spans="1:5" s="597" customFormat="1" ht="51">
      <c r="A101" s="1202" t="s">
        <v>266</v>
      </c>
      <c r="B101" s="348" t="s">
        <v>328</v>
      </c>
      <c r="C101" s="591"/>
      <c r="D101" s="593"/>
      <c r="E101" s="593"/>
    </row>
    <row r="102" spans="1:5" s="597" customFormat="1" ht="12.75">
      <c r="A102" s="1202"/>
      <c r="B102" s="1040" t="s">
        <v>312</v>
      </c>
      <c r="C102" s="591"/>
      <c r="D102" s="593"/>
      <c r="E102" s="593"/>
    </row>
    <row r="103" spans="1:5" s="596" customFormat="1" ht="12.75">
      <c r="A103" s="1203"/>
      <c r="B103" s="1019" t="s">
        <v>59</v>
      </c>
      <c r="C103" s="599">
        <v>1</v>
      </c>
      <c r="D103" s="1220"/>
      <c r="E103" s="600">
        <f>D103*C103</f>
        <v>0</v>
      </c>
    </row>
    <row r="104" spans="1:5" s="1207" customFormat="1" ht="12.75">
      <c r="A104" s="1205"/>
      <c r="B104" s="1002"/>
      <c r="C104" s="1206"/>
      <c r="D104" s="593"/>
      <c r="E104" s="1206"/>
    </row>
    <row r="105" spans="1:5" s="597" customFormat="1" ht="12.75">
      <c r="A105" s="1202" t="s">
        <v>267</v>
      </c>
      <c r="B105" s="1042" t="s">
        <v>313</v>
      </c>
      <c r="C105" s="591"/>
      <c r="D105" s="593"/>
      <c r="E105" s="593"/>
    </row>
    <row r="106" spans="1:5" s="597" customFormat="1" ht="12.75">
      <c r="A106" s="1202"/>
      <c r="B106" s="1041" t="s">
        <v>314</v>
      </c>
      <c r="C106" s="591"/>
      <c r="D106" s="593"/>
      <c r="E106" s="593"/>
    </row>
    <row r="107" spans="1:5" s="596" customFormat="1" ht="12.75">
      <c r="A107" s="1203"/>
      <c r="B107" s="1019" t="s">
        <v>59</v>
      </c>
      <c r="C107" s="599">
        <v>1</v>
      </c>
      <c r="D107" s="1220"/>
      <c r="E107" s="600">
        <f>D107*C107</f>
        <v>0</v>
      </c>
    </row>
    <row r="108" spans="1:5" s="597" customFormat="1" ht="12.75">
      <c r="A108" s="1202"/>
      <c r="B108" s="1002"/>
      <c r="C108" s="591"/>
      <c r="D108" s="593"/>
      <c r="E108" s="593"/>
    </row>
    <row r="109" spans="1:5" s="597" customFormat="1" ht="25.5">
      <c r="A109" s="1202" t="s">
        <v>270</v>
      </c>
      <c r="B109" s="1008" t="s">
        <v>315</v>
      </c>
      <c r="C109" s="591"/>
      <c r="D109" s="593"/>
      <c r="E109" s="593"/>
    </row>
    <row r="110" spans="1:5" s="597" customFormat="1" ht="12.75">
      <c r="A110" s="1202"/>
      <c r="B110" s="1008" t="s">
        <v>316</v>
      </c>
      <c r="C110" s="591"/>
      <c r="D110" s="593"/>
      <c r="E110" s="593"/>
    </row>
    <row r="111" spans="1:5" s="596" customFormat="1" ht="12.75">
      <c r="A111" s="1203"/>
      <c r="B111" s="1019" t="s">
        <v>59</v>
      </c>
      <c r="C111" s="599">
        <v>1</v>
      </c>
      <c r="D111" s="1220"/>
      <c r="E111" s="600">
        <f>D111*C111</f>
        <v>0</v>
      </c>
    </row>
    <row r="112" spans="1:5" s="597" customFormat="1" ht="12.75">
      <c r="A112" s="1202"/>
      <c r="B112" s="1008" t="s">
        <v>317</v>
      </c>
      <c r="C112" s="591"/>
      <c r="D112" s="593"/>
      <c r="E112" s="593"/>
    </row>
    <row r="113" spans="1:5" s="596" customFormat="1" ht="12.75">
      <c r="A113" s="1203"/>
      <c r="B113" s="1019" t="s">
        <v>59</v>
      </c>
      <c r="C113" s="599">
        <v>1</v>
      </c>
      <c r="D113" s="1220"/>
      <c r="E113" s="600">
        <f>D113*C113</f>
        <v>0</v>
      </c>
    </row>
    <row r="114" spans="1:5" s="597" customFormat="1" ht="12.75">
      <c r="A114" s="1202"/>
      <c r="B114" s="1002"/>
      <c r="C114" s="591"/>
      <c r="D114" s="593"/>
      <c r="E114" s="593"/>
    </row>
    <row r="115" spans="1:5" s="597" customFormat="1" ht="25.5">
      <c r="A115" s="1202" t="s">
        <v>272</v>
      </c>
      <c r="B115" s="1008" t="s">
        <v>318</v>
      </c>
      <c r="C115" s="591"/>
      <c r="D115" s="593"/>
      <c r="E115" s="593"/>
    </row>
    <row r="116" spans="1:5" s="597" customFormat="1" ht="12.75">
      <c r="A116" s="1202"/>
      <c r="B116" s="1008" t="s">
        <v>610</v>
      </c>
      <c r="C116" s="591"/>
      <c r="D116" s="593"/>
      <c r="E116" s="593"/>
    </row>
    <row r="117" spans="1:5" s="596" customFormat="1" ht="12.75">
      <c r="A117" s="1203"/>
      <c r="B117" s="1019" t="s">
        <v>59</v>
      </c>
      <c r="C117" s="599">
        <v>1</v>
      </c>
      <c r="D117" s="1220"/>
      <c r="E117" s="600">
        <f>D117*C117</f>
        <v>0</v>
      </c>
    </row>
    <row r="118" spans="1:5" s="597" customFormat="1" ht="12.75">
      <c r="A118" s="1202"/>
      <c r="B118" s="1002"/>
      <c r="C118" s="591"/>
      <c r="D118" s="593"/>
      <c r="E118" s="593"/>
    </row>
    <row r="119" spans="1:5" s="597" customFormat="1" ht="38.25">
      <c r="A119" s="1202" t="s">
        <v>273</v>
      </c>
      <c r="B119" s="1018" t="s">
        <v>319</v>
      </c>
      <c r="C119" s="591"/>
      <c r="D119" s="593"/>
      <c r="E119" s="593"/>
    </row>
    <row r="120" spans="1:5" s="596" customFormat="1" ht="12.75">
      <c r="A120" s="1203"/>
      <c r="B120" s="1019" t="s">
        <v>59</v>
      </c>
      <c r="C120" s="599">
        <v>38</v>
      </c>
      <c r="D120" s="1220"/>
      <c r="E120" s="600">
        <f>D120*C120</f>
        <v>0</v>
      </c>
    </row>
    <row r="121" spans="1:5" s="597" customFormat="1" ht="12.75">
      <c r="A121" s="1202"/>
      <c r="B121" s="1002"/>
      <c r="C121" s="591"/>
      <c r="D121" s="593"/>
      <c r="E121" s="593"/>
    </row>
    <row r="122" spans="1:5" s="597" customFormat="1" ht="38.25">
      <c r="A122" s="1202" t="s">
        <v>275</v>
      </c>
      <c r="B122" s="1018" t="s">
        <v>320</v>
      </c>
      <c r="C122" s="591"/>
      <c r="D122" s="593"/>
      <c r="E122" s="593"/>
    </row>
    <row r="123" spans="1:5" s="596" customFormat="1" ht="12.75">
      <c r="A123" s="1203"/>
      <c r="B123" s="1019" t="s">
        <v>59</v>
      </c>
      <c r="C123" s="599">
        <v>38</v>
      </c>
      <c r="D123" s="1220"/>
      <c r="E123" s="600">
        <f>D123*C123</f>
        <v>0</v>
      </c>
    </row>
    <row r="124" spans="1:5" s="597" customFormat="1" ht="12.75">
      <c r="A124" s="1202"/>
      <c r="B124" s="1002"/>
      <c r="C124" s="591"/>
      <c r="D124" s="593"/>
      <c r="E124" s="593"/>
    </row>
    <row r="125" spans="1:6" s="965" customFormat="1" ht="16.5" thickBot="1">
      <c r="A125" s="1190"/>
      <c r="B125" s="1029" t="s">
        <v>321</v>
      </c>
      <c r="C125" s="1043"/>
      <c r="D125" s="1043"/>
      <c r="E125" s="1044">
        <f>SUM(E71:E124)</f>
        <v>0</v>
      </c>
      <c r="F125" s="1214"/>
    </row>
    <row r="126" ht="15.75" thickTop="1"/>
    <row r="153" spans="1:5" s="1135" customFormat="1" ht="15">
      <c r="A153" s="1216"/>
      <c r="B153" s="994"/>
      <c r="C153" s="1217"/>
      <c r="D153" s="997"/>
      <c r="E153" s="1217"/>
    </row>
    <row r="154" spans="1:5" s="1135" customFormat="1" ht="15">
      <c r="A154" s="1216"/>
      <c r="B154" s="994"/>
      <c r="C154" s="1217"/>
      <c r="D154" s="997"/>
      <c r="E154" s="1217"/>
    </row>
    <row r="155" spans="1:5" s="1135" customFormat="1" ht="15">
      <c r="A155" s="1216"/>
      <c r="B155" s="994"/>
      <c r="C155" s="1217"/>
      <c r="D155" s="997"/>
      <c r="E155" s="1217"/>
    </row>
    <row r="156" spans="1:5" s="1135" customFormat="1" ht="15">
      <c r="A156" s="1216"/>
      <c r="B156" s="994"/>
      <c r="C156" s="1217"/>
      <c r="D156" s="997"/>
      <c r="E156" s="1217"/>
    </row>
    <row r="157" spans="1:5" s="1135" customFormat="1" ht="15">
      <c r="A157" s="1216"/>
      <c r="B157" s="994"/>
      <c r="C157" s="1217"/>
      <c r="D157" s="997"/>
      <c r="E157" s="1217"/>
    </row>
    <row r="158" spans="1:5" s="1135" customFormat="1" ht="15">
      <c r="A158" s="1216"/>
      <c r="B158" s="994"/>
      <c r="C158" s="1217"/>
      <c r="D158" s="997"/>
      <c r="E158" s="1217"/>
    </row>
    <row r="159" spans="1:5" s="1135" customFormat="1" ht="15">
      <c r="A159" s="1216"/>
      <c r="B159" s="994"/>
      <c r="C159" s="1217"/>
      <c r="D159" s="997"/>
      <c r="E159" s="1217"/>
    </row>
    <row r="160" spans="1:5" s="1135" customFormat="1" ht="15">
      <c r="A160" s="1216"/>
      <c r="B160" s="994"/>
      <c r="C160" s="1217"/>
      <c r="D160" s="997"/>
      <c r="E160" s="1217"/>
    </row>
    <row r="161" spans="1:5" s="1135" customFormat="1" ht="15">
      <c r="A161" s="1216"/>
      <c r="B161" s="994"/>
      <c r="C161" s="1217"/>
      <c r="D161" s="997"/>
      <c r="E161" s="1217"/>
    </row>
    <row r="162" spans="1:5" s="1135" customFormat="1" ht="15">
      <c r="A162" s="1216"/>
      <c r="B162" s="994"/>
      <c r="C162" s="1217"/>
      <c r="D162" s="997"/>
      <c r="E162" s="1217"/>
    </row>
    <row r="163" spans="1:5" s="1135" customFormat="1" ht="15">
      <c r="A163" s="1216"/>
      <c r="B163" s="994"/>
      <c r="C163" s="1217"/>
      <c r="D163" s="997"/>
      <c r="E163" s="1217"/>
    </row>
    <row r="164" spans="1:5" s="1135" customFormat="1" ht="15">
      <c r="A164" s="1216"/>
      <c r="B164" s="994"/>
      <c r="C164" s="1217"/>
      <c r="D164" s="997"/>
      <c r="E164" s="1217"/>
    </row>
    <row r="165" spans="1:5" s="1135" customFormat="1" ht="15">
      <c r="A165" s="1216"/>
      <c r="B165" s="994"/>
      <c r="C165" s="1217"/>
      <c r="D165" s="997"/>
      <c r="E165" s="1217"/>
    </row>
    <row r="166" spans="1:5" s="1135" customFormat="1" ht="15">
      <c r="A166" s="1216"/>
      <c r="B166" s="994"/>
      <c r="C166" s="1217"/>
      <c r="D166" s="997"/>
      <c r="E166" s="1217"/>
    </row>
    <row r="167" spans="1:5" s="1135" customFormat="1" ht="15">
      <c r="A167" s="1216"/>
      <c r="B167" s="994"/>
      <c r="C167" s="1217"/>
      <c r="D167" s="997"/>
      <c r="E167" s="1217"/>
    </row>
    <row r="169" ht="15">
      <c r="F169" s="1031"/>
    </row>
    <row r="173" spans="1:5" s="1135" customFormat="1" ht="15">
      <c r="A173" s="1216"/>
      <c r="B173" s="994"/>
      <c r="C173" s="1217"/>
      <c r="D173" s="997"/>
      <c r="E173" s="1217"/>
    </row>
    <row r="174" spans="1:5" s="1135" customFormat="1" ht="15">
      <c r="A174" s="1216"/>
      <c r="B174" s="994"/>
      <c r="C174" s="1217"/>
      <c r="D174" s="997"/>
      <c r="E174" s="1217"/>
    </row>
    <row r="175" spans="1:5" s="1135" customFormat="1" ht="15">
      <c r="A175" s="1216"/>
      <c r="B175" s="994"/>
      <c r="C175" s="1217"/>
      <c r="D175" s="997"/>
      <c r="E175" s="1217"/>
    </row>
    <row r="176" spans="1:5" s="1135" customFormat="1" ht="15">
      <c r="A176" s="1216"/>
      <c r="B176" s="994"/>
      <c r="C176" s="1217"/>
      <c r="D176" s="997"/>
      <c r="E176" s="1217"/>
    </row>
    <row r="177" spans="1:5" s="1031" customFormat="1" ht="15">
      <c r="A177" s="1210"/>
      <c r="B177" s="1032"/>
      <c r="C177" s="1033"/>
      <c r="D177" s="1035"/>
      <c r="E177" s="1035"/>
    </row>
    <row r="178" spans="1:5" s="1135" customFormat="1" ht="15">
      <c r="A178" s="1216"/>
      <c r="B178" s="994"/>
      <c r="C178" s="1217"/>
      <c r="D178" s="997"/>
      <c r="E178" s="1217"/>
    </row>
    <row r="179" spans="1:5" s="1135" customFormat="1" ht="15">
      <c r="A179" s="1216"/>
      <c r="B179" s="994"/>
      <c r="C179" s="1217"/>
      <c r="D179" s="997"/>
      <c r="E179" s="1217"/>
    </row>
    <row r="180" spans="1:5" s="1031" customFormat="1" ht="15">
      <c r="A180" s="1210"/>
      <c r="B180" s="1045"/>
      <c r="C180" s="1033"/>
      <c r="D180" s="1035"/>
      <c r="E180" s="1035"/>
    </row>
    <row r="181" spans="1:5" s="1031" customFormat="1" ht="15">
      <c r="A181" s="1210"/>
      <c r="B181" s="1032"/>
      <c r="C181" s="1033"/>
      <c r="D181" s="1035"/>
      <c r="E181" s="1035"/>
    </row>
    <row r="182" spans="1:5" s="1135" customFormat="1" ht="15">
      <c r="A182" s="1216"/>
      <c r="B182" s="994"/>
      <c r="C182" s="1217"/>
      <c r="D182" s="997"/>
      <c r="E182" s="1217"/>
    </row>
    <row r="183" spans="1:5" s="1135" customFormat="1" ht="15">
      <c r="A183" s="1216"/>
      <c r="B183" s="994"/>
      <c r="C183" s="1217"/>
      <c r="D183" s="997"/>
      <c r="E183" s="1217"/>
    </row>
    <row r="184" spans="1:5" s="1135" customFormat="1" ht="15">
      <c r="A184" s="1216"/>
      <c r="B184" s="994"/>
      <c r="C184" s="1217"/>
      <c r="D184" s="997"/>
      <c r="E184" s="1217"/>
    </row>
    <row r="185" spans="1:5" s="1135" customFormat="1" ht="15">
      <c r="A185" s="1216"/>
      <c r="B185" s="994"/>
      <c r="C185" s="1217"/>
      <c r="D185" s="997"/>
      <c r="E185" s="1217"/>
    </row>
    <row r="186" spans="1:5" s="1135" customFormat="1" ht="15">
      <c r="A186" s="1216"/>
      <c r="B186" s="994"/>
      <c r="C186" s="1217"/>
      <c r="D186" s="997"/>
      <c r="E186" s="1217"/>
    </row>
    <row r="187" spans="1:5" s="1135" customFormat="1" ht="15">
      <c r="A187" s="1216"/>
      <c r="B187" s="994"/>
      <c r="C187" s="1217"/>
      <c r="D187" s="997"/>
      <c r="E187" s="1217"/>
    </row>
    <row r="188" spans="1:5" s="1135" customFormat="1" ht="15">
      <c r="A188" s="1216"/>
      <c r="B188" s="994"/>
      <c r="C188" s="1217"/>
      <c r="D188" s="997"/>
      <c r="E188" s="1217"/>
    </row>
    <row r="189" spans="1:5" s="1135" customFormat="1" ht="15">
      <c r="A189" s="1216"/>
      <c r="B189" s="994"/>
      <c r="C189" s="1217"/>
      <c r="D189" s="997"/>
      <c r="E189" s="1217"/>
    </row>
    <row r="190" spans="1:5" s="1135" customFormat="1" ht="15">
      <c r="A190" s="1216"/>
      <c r="B190" s="994"/>
      <c r="C190" s="1217"/>
      <c r="D190" s="997"/>
      <c r="E190" s="1217"/>
    </row>
    <row r="191" spans="1:5" s="1135" customFormat="1" ht="15">
      <c r="A191" s="1216"/>
      <c r="B191" s="994"/>
      <c r="C191" s="1217"/>
      <c r="D191" s="997"/>
      <c r="E191" s="1217"/>
    </row>
    <row r="192" spans="1:5" s="1031" customFormat="1" ht="15">
      <c r="A192" s="1210"/>
      <c r="B192" s="1032"/>
      <c r="C192" s="1033"/>
      <c r="D192" s="1035"/>
      <c r="E192" s="1035"/>
    </row>
    <row r="193" spans="1:5" s="1031" customFormat="1" ht="15">
      <c r="A193" s="1210"/>
      <c r="B193" s="1218"/>
      <c r="C193" s="1033"/>
      <c r="D193" s="1035"/>
      <c r="E193" s="1035"/>
    </row>
    <row r="194" spans="1:5" s="1135" customFormat="1" ht="15">
      <c r="A194" s="1216"/>
      <c r="B194" s="994"/>
      <c r="C194" s="1217"/>
      <c r="D194" s="997"/>
      <c r="E194" s="1217"/>
    </row>
    <row r="195" spans="1:5" s="1135" customFormat="1" ht="15">
      <c r="A195" s="1216"/>
      <c r="B195" s="994"/>
      <c r="C195" s="1217"/>
      <c r="D195" s="997"/>
      <c r="E195" s="1217"/>
    </row>
    <row r="196" spans="1:5" s="1135" customFormat="1" ht="15">
      <c r="A196" s="1216"/>
      <c r="B196" s="994"/>
      <c r="C196" s="1217"/>
      <c r="D196" s="997"/>
      <c r="E196" s="1217"/>
    </row>
    <row r="197" spans="1:5" s="1031" customFormat="1" ht="15">
      <c r="A197" s="1210"/>
      <c r="B197" s="1032"/>
      <c r="C197" s="1033"/>
      <c r="D197" s="1035"/>
      <c r="E197" s="1035"/>
    </row>
    <row r="198" spans="1:5" s="1135" customFormat="1" ht="15">
      <c r="A198" s="1216"/>
      <c r="B198" s="994"/>
      <c r="C198" s="1217"/>
      <c r="D198" s="997"/>
      <c r="E198" s="1217"/>
    </row>
    <row r="199" spans="1:5" s="1135" customFormat="1" ht="15">
      <c r="A199" s="1216"/>
      <c r="B199" s="994"/>
      <c r="C199" s="1217"/>
      <c r="D199" s="997"/>
      <c r="E199" s="1217"/>
    </row>
    <row r="200" spans="1:5" s="1135" customFormat="1" ht="15">
      <c r="A200" s="1216"/>
      <c r="B200" s="994"/>
      <c r="C200" s="1217"/>
      <c r="D200" s="997"/>
      <c r="E200" s="1217"/>
    </row>
    <row r="201" spans="1:5" s="1135" customFormat="1" ht="15">
      <c r="A201" s="1216"/>
      <c r="B201" s="994"/>
      <c r="C201" s="1217"/>
      <c r="D201" s="997"/>
      <c r="E201" s="1217"/>
    </row>
    <row r="202" spans="1:5" s="1135" customFormat="1" ht="15">
      <c r="A202" s="1216"/>
      <c r="B202" s="994"/>
      <c r="C202" s="1217"/>
      <c r="D202" s="997"/>
      <c r="E202" s="1217"/>
    </row>
    <row r="203" spans="1:5" s="1135" customFormat="1" ht="15">
      <c r="A203" s="1216"/>
      <c r="B203" s="994"/>
      <c r="C203" s="1217"/>
      <c r="D203" s="997"/>
      <c r="E203" s="1217"/>
    </row>
    <row r="204" spans="1:5" s="1135" customFormat="1" ht="15">
      <c r="A204" s="1216"/>
      <c r="B204" s="994"/>
      <c r="C204" s="1217"/>
      <c r="D204" s="997"/>
      <c r="E204" s="1217"/>
    </row>
    <row r="205" spans="1:5" s="1135" customFormat="1" ht="15">
      <c r="A205" s="1216"/>
      <c r="B205" s="994"/>
      <c r="C205" s="1217"/>
      <c r="D205" s="997"/>
      <c r="E205" s="1217"/>
    </row>
    <row r="206" spans="1:5" s="1135" customFormat="1" ht="15">
      <c r="A206" s="1216"/>
      <c r="B206" s="994"/>
      <c r="C206" s="1217"/>
      <c r="D206" s="997"/>
      <c r="E206" s="1217"/>
    </row>
    <row r="207" spans="1:5" s="1135" customFormat="1" ht="15">
      <c r="A207" s="1216"/>
      <c r="B207" s="994"/>
      <c r="C207" s="1217"/>
      <c r="D207" s="997"/>
      <c r="E207" s="1217"/>
    </row>
    <row r="208" spans="1:5" s="1135" customFormat="1" ht="15">
      <c r="A208" s="1216"/>
      <c r="B208" s="994"/>
      <c r="C208" s="1217"/>
      <c r="D208" s="997"/>
      <c r="E208" s="1217"/>
    </row>
    <row r="209" spans="1:5" s="1135" customFormat="1" ht="15">
      <c r="A209" s="1216"/>
      <c r="B209" s="994"/>
      <c r="C209" s="1217"/>
      <c r="D209" s="997"/>
      <c r="E209" s="1217"/>
    </row>
    <row r="210" spans="1:5" s="1135" customFormat="1" ht="15">
      <c r="A210" s="1216"/>
      <c r="B210" s="994"/>
      <c r="C210" s="1217"/>
      <c r="D210" s="997"/>
      <c r="E210" s="1217"/>
    </row>
    <row r="211" spans="1:5" s="1135" customFormat="1" ht="15">
      <c r="A211" s="1216"/>
      <c r="B211" s="994"/>
      <c r="C211" s="1217"/>
      <c r="D211" s="997"/>
      <c r="E211" s="1217"/>
    </row>
    <row r="212" spans="1:5" s="1135" customFormat="1" ht="15">
      <c r="A212" s="1216"/>
      <c r="B212" s="994"/>
      <c r="C212" s="1217"/>
      <c r="D212" s="997"/>
      <c r="E212" s="1217"/>
    </row>
    <row r="213" spans="1:5" s="1135" customFormat="1" ht="15">
      <c r="A213" s="1216"/>
      <c r="B213" s="994"/>
      <c r="C213" s="1217"/>
      <c r="D213" s="997"/>
      <c r="E213" s="1217"/>
    </row>
    <row r="214" spans="1:5" s="1135" customFormat="1" ht="15">
      <c r="A214" s="1216"/>
      <c r="B214" s="994"/>
      <c r="C214" s="1217"/>
      <c r="D214" s="997"/>
      <c r="E214" s="1217"/>
    </row>
    <row r="215" spans="1:5" s="1135" customFormat="1" ht="15">
      <c r="A215" s="1216"/>
      <c r="B215" s="994"/>
      <c r="C215" s="1217"/>
      <c r="D215" s="997"/>
      <c r="E215" s="1217"/>
    </row>
    <row r="216" spans="1:5" s="1135" customFormat="1" ht="15">
      <c r="A216" s="1216"/>
      <c r="B216" s="994"/>
      <c r="C216" s="1217"/>
      <c r="D216" s="997"/>
      <c r="E216" s="1217"/>
    </row>
    <row r="217" spans="1:5" s="1135" customFormat="1" ht="15">
      <c r="A217" s="1216"/>
      <c r="B217" s="994"/>
      <c r="C217" s="1217"/>
      <c r="D217" s="997"/>
      <c r="E217" s="1217"/>
    </row>
    <row r="218" spans="1:5" s="1135" customFormat="1" ht="15">
      <c r="A218" s="1216"/>
      <c r="B218" s="994"/>
      <c r="C218" s="1217"/>
      <c r="D218" s="997"/>
      <c r="E218" s="1217"/>
    </row>
    <row r="219" spans="1:5" s="1135" customFormat="1" ht="15">
      <c r="A219" s="1216"/>
      <c r="B219" s="994"/>
      <c r="C219" s="1217"/>
      <c r="D219" s="997"/>
      <c r="E219" s="1217"/>
    </row>
    <row r="220" spans="1:5" s="1135" customFormat="1" ht="15">
      <c r="A220" s="1216"/>
      <c r="B220" s="994"/>
      <c r="C220" s="1217"/>
      <c r="D220" s="997"/>
      <c r="E220" s="1217"/>
    </row>
    <row r="221" spans="1:5" s="1135" customFormat="1" ht="15">
      <c r="A221" s="1216"/>
      <c r="B221" s="994"/>
      <c r="C221" s="1217"/>
      <c r="D221" s="997"/>
      <c r="E221" s="1217"/>
    </row>
    <row r="222" spans="1:5" s="1135" customFormat="1" ht="15">
      <c r="A222" s="1216"/>
      <c r="B222" s="994"/>
      <c r="C222" s="1217"/>
      <c r="D222" s="997"/>
      <c r="E222" s="1217"/>
    </row>
    <row r="223" spans="1:5" s="1135" customFormat="1" ht="15">
      <c r="A223" s="1216"/>
      <c r="B223" s="994"/>
      <c r="C223" s="1217"/>
      <c r="D223" s="997"/>
      <c r="E223" s="1217"/>
    </row>
    <row r="224" spans="1:5" s="1135" customFormat="1" ht="15">
      <c r="A224" s="1216"/>
      <c r="B224" s="994"/>
      <c r="C224" s="1217"/>
      <c r="D224" s="997"/>
      <c r="E224" s="1217"/>
    </row>
    <row r="225" spans="1:5" s="1135" customFormat="1" ht="15">
      <c r="A225" s="1216"/>
      <c r="B225" s="994"/>
      <c r="C225" s="1217"/>
      <c r="D225" s="997"/>
      <c r="E225" s="1217"/>
    </row>
    <row r="226" spans="1:5" s="1135" customFormat="1" ht="15">
      <c r="A226" s="1216"/>
      <c r="B226" s="994"/>
      <c r="C226" s="1217"/>
      <c r="D226" s="997"/>
      <c r="E226" s="1217"/>
    </row>
    <row r="227" spans="1:5" s="1135" customFormat="1" ht="15">
      <c r="A227" s="1216"/>
      <c r="B227" s="994"/>
      <c r="C227" s="1217"/>
      <c r="D227" s="997"/>
      <c r="E227" s="1217"/>
    </row>
    <row r="228" spans="1:5" s="1135" customFormat="1" ht="15">
      <c r="A228" s="1216"/>
      <c r="B228" s="994"/>
      <c r="C228" s="1217"/>
      <c r="D228" s="997"/>
      <c r="E228" s="1217"/>
    </row>
    <row r="229" spans="1:5" s="1135" customFormat="1" ht="15">
      <c r="A229" s="1216"/>
      <c r="B229" s="994"/>
      <c r="C229" s="1217"/>
      <c r="D229" s="997"/>
      <c r="E229" s="1217"/>
    </row>
    <row r="230" spans="1:5" s="1135" customFormat="1" ht="15">
      <c r="A230" s="1216"/>
      <c r="B230" s="994"/>
      <c r="C230" s="1217"/>
      <c r="D230" s="997"/>
      <c r="E230" s="1217"/>
    </row>
    <row r="231" spans="1:5" s="1135" customFormat="1" ht="15">
      <c r="A231" s="1216"/>
      <c r="B231" s="994"/>
      <c r="C231" s="1217"/>
      <c r="D231" s="997"/>
      <c r="E231" s="1217"/>
    </row>
    <row r="232" spans="1:5" s="1135" customFormat="1" ht="15">
      <c r="A232" s="1216"/>
      <c r="B232" s="994"/>
      <c r="C232" s="1217"/>
      <c r="D232" s="997"/>
      <c r="E232" s="1217"/>
    </row>
    <row r="233" spans="1:5" s="1135" customFormat="1" ht="15">
      <c r="A233" s="1216"/>
      <c r="B233" s="994"/>
      <c r="C233" s="1217"/>
      <c r="D233" s="997"/>
      <c r="E233" s="1217"/>
    </row>
    <row r="234" spans="1:5" s="1135" customFormat="1" ht="15">
      <c r="A234" s="1216"/>
      <c r="B234" s="994"/>
      <c r="C234" s="1217"/>
      <c r="D234" s="997"/>
      <c r="E234" s="1217"/>
    </row>
    <row r="235" spans="1:5" s="1135" customFormat="1" ht="15">
      <c r="A235" s="1216"/>
      <c r="B235" s="994"/>
      <c r="C235" s="1217"/>
      <c r="D235" s="997"/>
      <c r="E235" s="1217"/>
    </row>
    <row r="236" spans="1:5" s="1135" customFormat="1" ht="15">
      <c r="A236" s="1216"/>
      <c r="B236" s="994"/>
      <c r="C236" s="1217"/>
      <c r="D236" s="997"/>
      <c r="E236" s="1217"/>
    </row>
    <row r="237" spans="1:5" s="1135" customFormat="1" ht="15">
      <c r="A237" s="1216"/>
      <c r="B237" s="994"/>
      <c r="C237" s="1217"/>
      <c r="D237" s="997"/>
      <c r="E237" s="1217"/>
    </row>
    <row r="238" spans="1:5" s="1135" customFormat="1" ht="15">
      <c r="A238" s="1216"/>
      <c r="B238" s="994"/>
      <c r="C238" s="1217"/>
      <c r="D238" s="997"/>
      <c r="E238" s="1217"/>
    </row>
    <row r="239" spans="1:5" s="1135" customFormat="1" ht="15">
      <c r="A239" s="1216"/>
      <c r="B239" s="994"/>
      <c r="C239" s="1217"/>
      <c r="D239" s="997"/>
      <c r="E239" s="1217"/>
    </row>
    <row r="240" spans="1:5" s="1135" customFormat="1" ht="15">
      <c r="A240" s="1216"/>
      <c r="B240" s="994"/>
      <c r="C240" s="1217"/>
      <c r="D240" s="997"/>
      <c r="E240" s="1217"/>
    </row>
    <row r="241" spans="1:5" s="1135" customFormat="1" ht="15">
      <c r="A241" s="1216"/>
      <c r="B241" s="994"/>
      <c r="C241" s="1217"/>
      <c r="D241" s="997"/>
      <c r="E241" s="1217"/>
    </row>
    <row r="242" spans="1:5" s="1135" customFormat="1" ht="15">
      <c r="A242" s="1216"/>
      <c r="B242" s="994"/>
      <c r="C242" s="1217"/>
      <c r="D242" s="997"/>
      <c r="E242" s="1217"/>
    </row>
    <row r="243" spans="1:5" s="1135" customFormat="1" ht="15">
      <c r="A243" s="1216"/>
      <c r="B243" s="994"/>
      <c r="C243" s="1217"/>
      <c r="D243" s="997"/>
      <c r="E243" s="1217"/>
    </row>
    <row r="244" spans="1:5" s="1135" customFormat="1" ht="15">
      <c r="A244" s="1216"/>
      <c r="B244" s="994"/>
      <c r="C244" s="1217"/>
      <c r="D244" s="997"/>
      <c r="E244" s="1217"/>
    </row>
    <row r="245" spans="1:5" s="1135" customFormat="1" ht="15">
      <c r="A245" s="1216"/>
      <c r="B245" s="994"/>
      <c r="C245" s="1217"/>
      <c r="D245" s="997"/>
      <c r="E245" s="1217"/>
    </row>
    <row r="246" spans="1:5" s="1135" customFormat="1" ht="15">
      <c r="A246" s="1216"/>
      <c r="B246" s="994"/>
      <c r="C246" s="1217"/>
      <c r="D246" s="997"/>
      <c r="E246" s="1217"/>
    </row>
    <row r="247" spans="1:5" s="1135" customFormat="1" ht="15">
      <c r="A247" s="1216"/>
      <c r="B247" s="994"/>
      <c r="C247" s="1217"/>
      <c r="D247" s="997"/>
      <c r="E247" s="1217"/>
    </row>
    <row r="248" spans="1:5" s="1135" customFormat="1" ht="15">
      <c r="A248" s="1216"/>
      <c r="B248" s="994"/>
      <c r="C248" s="1217"/>
      <c r="D248" s="997"/>
      <c r="E248" s="1217"/>
    </row>
    <row r="249" spans="1:5" s="1135" customFormat="1" ht="15">
      <c r="A249" s="1216"/>
      <c r="B249" s="994"/>
      <c r="C249" s="1217"/>
      <c r="D249" s="997"/>
      <c r="E249" s="1217"/>
    </row>
    <row r="250" spans="1:5" s="1135" customFormat="1" ht="15">
      <c r="A250" s="1216"/>
      <c r="B250" s="994"/>
      <c r="C250" s="1217"/>
      <c r="D250" s="997"/>
      <c r="E250" s="1217"/>
    </row>
    <row r="251" spans="1:5" s="1135" customFormat="1" ht="15">
      <c r="A251" s="1216"/>
      <c r="B251" s="994"/>
      <c r="C251" s="1217"/>
      <c r="D251" s="997"/>
      <c r="E251" s="1217"/>
    </row>
    <row r="252" spans="1:5" s="1135" customFormat="1" ht="15">
      <c r="A252" s="1216"/>
      <c r="B252" s="994"/>
      <c r="C252" s="1217"/>
      <c r="D252" s="997"/>
      <c r="E252" s="1217"/>
    </row>
    <row r="253" spans="1:5" s="1135" customFormat="1" ht="15">
      <c r="A253" s="1216"/>
      <c r="B253" s="994"/>
      <c r="C253" s="1217"/>
      <c r="D253" s="997"/>
      <c r="E253" s="1217"/>
    </row>
    <row r="254" spans="1:5" s="1031" customFormat="1" ht="15">
      <c r="A254" s="1210"/>
      <c r="B254" s="1032"/>
      <c r="C254" s="1033"/>
      <c r="D254" s="1035"/>
      <c r="E254" s="1035"/>
    </row>
    <row r="255" spans="1:5" s="1031" customFormat="1" ht="15">
      <c r="A255" s="1210"/>
      <c r="B255" s="1032"/>
      <c r="C255" s="1033"/>
      <c r="D255" s="1035"/>
      <c r="E255" s="1035"/>
    </row>
    <row r="256" spans="1:5" s="1031" customFormat="1" ht="15">
      <c r="A256" s="1210"/>
      <c r="B256" s="1032"/>
      <c r="C256" s="1033"/>
      <c r="D256" s="1035"/>
      <c r="E256" s="1035"/>
    </row>
    <row r="257" spans="1:5" s="1031" customFormat="1" ht="15">
      <c r="A257" s="1210"/>
      <c r="B257" s="1045"/>
      <c r="C257" s="1033"/>
      <c r="D257" s="1035"/>
      <c r="E257" s="1035"/>
    </row>
    <row r="258" spans="1:5" s="1031" customFormat="1" ht="15">
      <c r="A258" s="1210"/>
      <c r="B258" s="1045"/>
      <c r="C258" s="1033"/>
      <c r="D258" s="1035"/>
      <c r="E258" s="1035"/>
    </row>
    <row r="259" spans="1:5" s="1031" customFormat="1" ht="15">
      <c r="A259" s="1210"/>
      <c r="B259" s="1032"/>
      <c r="C259" s="1033"/>
      <c r="D259" s="1035"/>
      <c r="E259" s="1035"/>
    </row>
    <row r="260" spans="1:5" s="1031" customFormat="1" ht="15">
      <c r="A260" s="1210"/>
      <c r="B260" s="1045"/>
      <c r="C260" s="1033"/>
      <c r="D260" s="1035"/>
      <c r="E260" s="1035"/>
    </row>
    <row r="261" spans="1:5" s="1031" customFormat="1" ht="15">
      <c r="A261" s="1210"/>
      <c r="B261" s="1045"/>
      <c r="C261" s="1033"/>
      <c r="D261" s="1035"/>
      <c r="E261" s="1035"/>
    </row>
    <row r="262" spans="1:5" s="1031" customFormat="1" ht="15">
      <c r="A262" s="1210"/>
      <c r="B262" s="1032"/>
      <c r="C262" s="1033"/>
      <c r="D262" s="1035"/>
      <c r="E262" s="1035"/>
    </row>
    <row r="263" spans="1:5" s="1031" customFormat="1" ht="15">
      <c r="A263" s="1210"/>
      <c r="B263" s="1045"/>
      <c r="C263" s="1033"/>
      <c r="D263" s="1035"/>
      <c r="E263" s="1035"/>
    </row>
    <row r="264" spans="1:5" s="1031" customFormat="1" ht="15">
      <c r="A264" s="1210"/>
      <c r="B264" s="1045"/>
      <c r="C264" s="1033"/>
      <c r="D264" s="1035"/>
      <c r="E264" s="1035"/>
    </row>
    <row r="265" spans="1:5" s="1031" customFormat="1" ht="15">
      <c r="A265" s="1210"/>
      <c r="B265" s="1032"/>
      <c r="C265" s="1033"/>
      <c r="D265" s="1035"/>
      <c r="E265" s="1035"/>
    </row>
    <row r="266" spans="1:5" s="1031" customFormat="1" ht="15">
      <c r="A266" s="1210"/>
      <c r="B266" s="1046"/>
      <c r="C266" s="1033"/>
      <c r="D266" s="1035"/>
      <c r="E266" s="1035"/>
    </row>
    <row r="267" spans="1:5" s="1031" customFormat="1" ht="15">
      <c r="A267" s="1210"/>
      <c r="B267" s="1032"/>
      <c r="C267" s="1033"/>
      <c r="D267" s="1035"/>
      <c r="E267" s="1035"/>
    </row>
    <row r="268" spans="1:5" s="1031" customFormat="1" ht="15">
      <c r="A268" s="1210"/>
      <c r="B268" s="1045"/>
      <c r="C268" s="1033"/>
      <c r="D268" s="1035"/>
      <c r="E268" s="1035"/>
    </row>
    <row r="269" spans="1:5" s="1031" customFormat="1" ht="15">
      <c r="A269" s="1210"/>
      <c r="B269" s="1032"/>
      <c r="C269" s="1033"/>
      <c r="D269" s="1035"/>
      <c r="E269" s="1035"/>
    </row>
    <row r="270" spans="1:5" s="1031" customFormat="1" ht="15">
      <c r="A270" s="1210"/>
      <c r="B270" s="1046"/>
      <c r="C270" s="1033"/>
      <c r="D270" s="1035"/>
      <c r="E270" s="1035"/>
    </row>
    <row r="271" spans="1:5" s="1031" customFormat="1" ht="15">
      <c r="A271" s="1210"/>
      <c r="B271" s="1032"/>
      <c r="C271" s="1033"/>
      <c r="D271" s="1035"/>
      <c r="E271" s="1035"/>
    </row>
    <row r="272" spans="1:5" s="1031" customFormat="1" ht="15">
      <c r="A272" s="1210"/>
      <c r="B272" s="1045"/>
      <c r="C272" s="1033"/>
      <c r="D272" s="1035"/>
      <c r="E272" s="1035"/>
    </row>
    <row r="273" spans="1:5" s="1031" customFormat="1" ht="15">
      <c r="A273" s="1210"/>
      <c r="B273" s="1032"/>
      <c r="C273" s="1033"/>
      <c r="D273" s="1035"/>
      <c r="E273" s="1035"/>
    </row>
    <row r="274" spans="1:6" s="1031" customFormat="1" ht="15">
      <c r="A274" s="1210"/>
      <c r="B274" s="1046"/>
      <c r="C274" s="1047"/>
      <c r="D274" s="1048"/>
      <c r="E274" s="1047"/>
      <c r="F274" s="1219"/>
    </row>
    <row r="275" spans="1:5" s="1031" customFormat="1" ht="15">
      <c r="A275" s="1210"/>
      <c r="B275" s="1032"/>
      <c r="C275" s="1033"/>
      <c r="D275" s="1035"/>
      <c r="E275" s="1035"/>
    </row>
    <row r="276" spans="1:5" s="1031" customFormat="1" ht="15">
      <c r="A276" s="1210"/>
      <c r="B276" s="1045"/>
      <c r="C276" s="1033"/>
      <c r="D276" s="1035"/>
      <c r="E276" s="1035"/>
    </row>
    <row r="278" spans="1:5" s="1031" customFormat="1" ht="15">
      <c r="A278" s="1210"/>
      <c r="B278" s="1045"/>
      <c r="C278" s="1033"/>
      <c r="D278" s="1035"/>
      <c r="E278" s="1035"/>
    </row>
    <row r="279" spans="1:5" s="1031" customFormat="1" ht="15">
      <c r="A279" s="1210"/>
      <c r="B279" s="1049"/>
      <c r="C279" s="1033"/>
      <c r="D279" s="1035"/>
      <c r="E279" s="1035"/>
    </row>
    <row r="280" spans="1:5" s="1031" customFormat="1" ht="15">
      <c r="A280" s="1210"/>
      <c r="B280" s="1032"/>
      <c r="C280" s="1033"/>
      <c r="D280" s="1035"/>
      <c r="E280" s="1035"/>
    </row>
    <row r="281" spans="1:5" s="1031" customFormat="1" ht="15">
      <c r="A281" s="1210"/>
      <c r="B281" s="1032"/>
      <c r="C281" s="1033"/>
      <c r="D281" s="1035"/>
      <c r="E281" s="1035"/>
    </row>
    <row r="282" spans="1:5" s="1031" customFormat="1" ht="15">
      <c r="A282" s="1210"/>
      <c r="B282" s="1045"/>
      <c r="C282" s="1033"/>
      <c r="D282" s="1035"/>
      <c r="E282" s="1035"/>
    </row>
    <row r="283" spans="1:5" s="1031" customFormat="1" ht="15">
      <c r="A283" s="1210"/>
      <c r="B283" s="1045"/>
      <c r="C283" s="1033"/>
      <c r="D283" s="1035"/>
      <c r="E283" s="1035"/>
    </row>
    <row r="284" spans="1:5" s="1031" customFormat="1" ht="15">
      <c r="A284" s="1210"/>
      <c r="B284" s="1032"/>
      <c r="C284" s="1033"/>
      <c r="D284" s="1035"/>
      <c r="E284" s="1035"/>
    </row>
    <row r="285" spans="1:5" s="1031" customFormat="1" ht="15">
      <c r="A285" s="1210"/>
      <c r="B285" s="1045"/>
      <c r="C285" s="1033"/>
      <c r="D285" s="1035"/>
      <c r="E285" s="1035"/>
    </row>
    <row r="286" spans="1:5" s="1031" customFormat="1" ht="15">
      <c r="A286" s="1210"/>
      <c r="B286" s="1045"/>
      <c r="C286" s="1033"/>
      <c r="D286" s="1035"/>
      <c r="E286" s="1035"/>
    </row>
    <row r="287" spans="1:5" s="1031" customFormat="1" ht="15">
      <c r="A287" s="1210"/>
      <c r="B287" s="1032"/>
      <c r="C287" s="1033"/>
      <c r="D287" s="1035"/>
      <c r="E287" s="1035"/>
    </row>
    <row r="288" spans="1:5" s="1031" customFormat="1" ht="15">
      <c r="A288" s="1210"/>
      <c r="B288" s="1045"/>
      <c r="C288" s="1033"/>
      <c r="D288" s="1035"/>
      <c r="E288" s="1035"/>
    </row>
    <row r="289" spans="1:5" s="1031" customFormat="1" ht="15">
      <c r="A289" s="1210"/>
      <c r="B289" s="1045"/>
      <c r="C289" s="1033"/>
      <c r="D289" s="1035"/>
      <c r="E289" s="1035"/>
    </row>
    <row r="290" spans="1:5" s="1031" customFormat="1" ht="15">
      <c r="A290" s="1210"/>
      <c r="B290" s="1032"/>
      <c r="C290" s="1033"/>
      <c r="D290" s="1035"/>
      <c r="E290" s="1035"/>
    </row>
    <row r="291" spans="1:5" s="1031" customFormat="1" ht="15">
      <c r="A291" s="1210"/>
      <c r="B291" s="1050"/>
      <c r="C291" s="1033"/>
      <c r="D291" s="1035"/>
      <c r="E291" s="1035"/>
    </row>
    <row r="292" spans="1:5" s="1031" customFormat="1" ht="15">
      <c r="A292" s="1210"/>
      <c r="B292" s="1045"/>
      <c r="C292" s="1033"/>
      <c r="D292" s="1035"/>
      <c r="E292" s="1035"/>
    </row>
    <row r="293" spans="1:5" s="1031" customFormat="1" ht="15">
      <c r="A293" s="1210"/>
      <c r="B293" s="1032"/>
      <c r="C293" s="1033"/>
      <c r="D293" s="1035"/>
      <c r="E293" s="1035"/>
    </row>
    <row r="294" spans="1:5" s="1031" customFormat="1" ht="15">
      <c r="A294" s="1210"/>
      <c r="B294" s="1045"/>
      <c r="C294" s="1033"/>
      <c r="D294" s="1035"/>
      <c r="E294" s="1035"/>
    </row>
    <row r="295" spans="1:5" s="1031" customFormat="1" ht="15">
      <c r="A295" s="1210"/>
      <c r="B295" s="1032"/>
      <c r="C295" s="1033"/>
      <c r="D295" s="1035"/>
      <c r="E295" s="1035"/>
    </row>
    <row r="296" spans="1:5" s="1031" customFormat="1" ht="15">
      <c r="A296" s="1210"/>
      <c r="B296" s="1045"/>
      <c r="C296" s="1033"/>
      <c r="D296" s="1035"/>
      <c r="E296" s="1035"/>
    </row>
    <row r="298" ht="15">
      <c r="F298" s="1031"/>
    </row>
    <row r="299" ht="15">
      <c r="F299" s="1031"/>
    </row>
  </sheetData>
  <sheetProtection password="CE2E" sheet="1" objects="1" scenarios="1" selectLockedCells="1"/>
  <printOptions/>
  <pageMargins left="0.984251968503937" right="0.7874015748031497" top="0.984251968503937" bottom="0.7874015748031497" header="0.3937007874015748" footer="0.3937007874015748"/>
  <pageSetup firstPageNumber="67" useFirstPageNumber="1" horizontalDpi="600" verticalDpi="600" orientation="portrait" paperSize="9" scale="90" r:id="rId1"/>
  <headerFooter alignWithMargins="0">
    <oddFooter>&amp;R&amp;P/73</oddFooter>
  </headerFooter>
  <rowBreaks count="1" manualBreakCount="1">
    <brk id="25" max="255" man="1"/>
  </rowBreaks>
</worksheet>
</file>

<file path=xl/worksheets/sheet31.xml><?xml version="1.0" encoding="utf-8"?>
<worksheet xmlns="http://schemas.openxmlformats.org/spreadsheetml/2006/main" xmlns:r="http://schemas.openxmlformats.org/officeDocument/2006/relationships">
  <dimension ref="A1:Q89"/>
  <sheetViews>
    <sheetView view="pageBreakPreview" zoomScaleSheetLayoutView="100" zoomScalePageLayoutView="0" workbookViewId="0" topLeftCell="A1">
      <selection activeCell="D30" sqref="D30"/>
    </sheetView>
  </sheetViews>
  <sheetFormatPr defaultColWidth="8.69921875" defaultRowHeight="15.75"/>
  <cols>
    <col min="1" max="1" width="6" style="663" customWidth="1"/>
    <col min="2" max="2" width="38.8984375" style="544" customWidth="1"/>
    <col min="3" max="3" width="6.69921875" style="545" customWidth="1"/>
    <col min="4" max="4" width="12.19921875" style="545" customWidth="1"/>
    <col min="5" max="5" width="12.19921875" style="546" customWidth="1"/>
    <col min="6" max="6" width="3.69921875" style="517" customWidth="1"/>
    <col min="7" max="7" width="14.796875" style="647" customWidth="1"/>
    <col min="8" max="8" width="8.69921875" style="648" customWidth="1"/>
    <col min="9" max="9" width="25.59765625" style="517" customWidth="1"/>
    <col min="10" max="10" width="15.59765625" style="517" customWidth="1"/>
    <col min="11" max="13" width="8.69921875" style="518" customWidth="1"/>
    <col min="14" max="14" width="8.69921875" style="517" customWidth="1"/>
    <col min="15" max="15" width="11.19921875" style="524" customWidth="1"/>
    <col min="16" max="16384" width="8.69921875" style="517" customWidth="1"/>
  </cols>
  <sheetData>
    <row r="1" spans="1:15" s="503" customFormat="1" ht="15.75" customHeight="1">
      <c r="A1" s="650"/>
      <c r="B1" s="1221"/>
      <c r="C1" s="450"/>
      <c r="D1" s="451"/>
      <c r="E1" s="501"/>
      <c r="F1" s="502"/>
      <c r="O1" s="504"/>
    </row>
    <row r="2" spans="1:15" s="503" customFormat="1" ht="15.75" customHeight="1">
      <c r="A2" s="650"/>
      <c r="B2" s="1221"/>
      <c r="C2" s="450"/>
      <c r="D2" s="451"/>
      <c r="E2" s="501"/>
      <c r="F2" s="502"/>
      <c r="O2" s="504"/>
    </row>
    <row r="3" spans="1:15" s="503" customFormat="1" ht="15.75" customHeight="1">
      <c r="A3" s="650"/>
      <c r="B3" s="1221"/>
      <c r="C3" s="452"/>
      <c r="D3" s="451"/>
      <c r="E3" s="501"/>
      <c r="F3" s="502"/>
      <c r="O3" s="504"/>
    </row>
    <row r="4" spans="1:15" s="503" customFormat="1" ht="15.75">
      <c r="A4" s="650"/>
      <c r="B4" s="1221"/>
      <c r="C4" s="452"/>
      <c r="D4" s="505"/>
      <c r="E4" s="506"/>
      <c r="O4" s="507"/>
    </row>
    <row r="5" spans="1:15" s="503" customFormat="1" ht="15.75">
      <c r="A5" s="650"/>
      <c r="B5" s="1221"/>
      <c r="C5" s="450"/>
      <c r="D5" s="451"/>
      <c r="E5" s="506"/>
      <c r="O5" s="504"/>
    </row>
    <row r="6" spans="1:15" s="508" customFormat="1" ht="15.75">
      <c r="A6" s="650"/>
      <c r="B6" s="1221"/>
      <c r="C6" s="454"/>
      <c r="D6" s="505"/>
      <c r="E6" s="506"/>
      <c r="G6" s="509"/>
      <c r="H6" s="510"/>
      <c r="K6" s="511"/>
      <c r="L6" s="511"/>
      <c r="M6" s="511"/>
      <c r="O6" s="507"/>
    </row>
    <row r="7" spans="1:15" s="508" customFormat="1" ht="15.75">
      <c r="A7" s="650"/>
      <c r="B7" s="1221"/>
      <c r="C7" s="454"/>
      <c r="D7" s="505"/>
      <c r="E7" s="506"/>
      <c r="G7" s="509"/>
      <c r="H7" s="510"/>
      <c r="K7" s="511"/>
      <c r="L7" s="511"/>
      <c r="M7" s="511"/>
      <c r="O7" s="507"/>
    </row>
    <row r="9" spans="1:15" ht="15.75">
      <c r="A9" s="651" t="s">
        <v>278</v>
      </c>
      <c r="B9" s="534" t="s">
        <v>622</v>
      </c>
      <c r="C9" s="514"/>
      <c r="D9" s="514"/>
      <c r="E9" s="515"/>
      <c r="O9" s="519"/>
    </row>
    <row r="10" spans="1:15" ht="15.75">
      <c r="A10" s="651"/>
      <c r="B10" s="534"/>
      <c r="C10" s="514"/>
      <c r="D10" s="514"/>
      <c r="E10" s="515"/>
      <c r="O10" s="519"/>
    </row>
    <row r="11" spans="1:15" ht="15.75">
      <c r="A11" s="651"/>
      <c r="B11" s="534"/>
      <c r="C11" s="514"/>
      <c r="D11" s="514"/>
      <c r="E11" s="515"/>
      <c r="O11" s="519"/>
    </row>
    <row r="12" spans="1:17" ht="16.5" thickBot="1">
      <c r="A12" s="651"/>
      <c r="B12" s="540" t="s">
        <v>53</v>
      </c>
      <c r="C12" s="541"/>
      <c r="D12" s="541"/>
      <c r="E12" s="542">
        <f>E30+E34</f>
        <v>0</v>
      </c>
      <c r="F12" s="653"/>
      <c r="I12" s="662"/>
      <c r="J12" s="538"/>
      <c r="K12" s="537"/>
      <c r="L12" s="537"/>
      <c r="M12" s="537"/>
      <c r="N12" s="538"/>
      <c r="O12" s="539"/>
      <c r="P12" s="538"/>
      <c r="Q12" s="538"/>
    </row>
    <row r="13" spans="10:17" ht="16.5" thickTop="1">
      <c r="J13" s="538"/>
      <c r="K13" s="537"/>
      <c r="L13" s="537"/>
      <c r="M13" s="537"/>
      <c r="N13" s="538"/>
      <c r="O13" s="547"/>
      <c r="P13" s="538"/>
      <c r="Q13" s="538"/>
    </row>
    <row r="14" spans="10:17" ht="15.75">
      <c r="J14" s="538"/>
      <c r="K14" s="537"/>
      <c r="L14" s="537"/>
      <c r="M14" s="537"/>
      <c r="N14" s="538"/>
      <c r="O14" s="547"/>
      <c r="P14" s="538"/>
      <c r="Q14" s="538"/>
    </row>
    <row r="15" spans="10:17" ht="15.75">
      <c r="J15" s="538"/>
      <c r="K15" s="537"/>
      <c r="L15" s="537"/>
      <c r="M15" s="537"/>
      <c r="N15" s="538"/>
      <c r="O15" s="547"/>
      <c r="P15" s="538"/>
      <c r="Q15" s="538"/>
    </row>
    <row r="16" ht="15.75" customHeight="1">
      <c r="B16" s="548"/>
    </row>
    <row r="17" ht="15.75">
      <c r="B17" s="548"/>
    </row>
    <row r="18" ht="15.75">
      <c r="B18" s="548"/>
    </row>
    <row r="19" ht="15.75">
      <c r="B19" s="548"/>
    </row>
    <row r="20" ht="15.75">
      <c r="B20" s="548"/>
    </row>
    <row r="21" ht="15.75">
      <c r="B21" s="548"/>
    </row>
    <row r="22" ht="15.75">
      <c r="I22" s="549"/>
    </row>
    <row r="23" ht="15.75">
      <c r="I23" s="549"/>
    </row>
    <row r="24" ht="15.75">
      <c r="B24" s="548"/>
    </row>
    <row r="25" ht="15.75">
      <c r="C25" s="549"/>
    </row>
    <row r="26" spans="1:5" ht="15.75">
      <c r="A26" s="1222"/>
      <c r="B26" s="1223" t="s">
        <v>450</v>
      </c>
      <c r="C26" s="1000" t="s">
        <v>176</v>
      </c>
      <c r="D26" s="1001" t="s">
        <v>177</v>
      </c>
      <c r="E26" s="1001" t="s">
        <v>456</v>
      </c>
    </row>
    <row r="27" spans="1:15" s="676" customFormat="1" ht="12.75">
      <c r="A27" s="663"/>
      <c r="B27" s="544"/>
      <c r="C27" s="545"/>
      <c r="D27" s="545"/>
      <c r="E27" s="546"/>
      <c r="G27" s="1224"/>
      <c r="H27" s="1225"/>
      <c r="K27" s="1226"/>
      <c r="L27" s="1226"/>
      <c r="M27" s="1226"/>
      <c r="O27" s="524"/>
    </row>
    <row r="28" spans="1:15" s="1232" customFormat="1" ht="63.75">
      <c r="A28" s="559" t="s">
        <v>30</v>
      </c>
      <c r="B28" s="164" t="s">
        <v>468</v>
      </c>
      <c r="C28" s="1227"/>
      <c r="D28" s="545"/>
      <c r="E28" s="1228"/>
      <c r="F28" s="1229"/>
      <c r="G28" s="1230"/>
      <c r="H28" s="1231"/>
      <c r="I28" s="680"/>
      <c r="K28" s="1233"/>
      <c r="L28" s="1233"/>
      <c r="M28" s="1233"/>
      <c r="O28" s="1234"/>
    </row>
    <row r="29" spans="1:15" s="1229" customFormat="1" ht="12.75">
      <c r="A29" s="666"/>
      <c r="B29" s="576"/>
      <c r="C29" s="1235"/>
      <c r="D29" s="545"/>
      <c r="E29" s="1236"/>
      <c r="F29" s="1232"/>
      <c r="G29" s="1237"/>
      <c r="H29" s="1238"/>
      <c r="K29" s="1239"/>
      <c r="L29" s="1239"/>
      <c r="M29" s="1239"/>
      <c r="O29" s="1240"/>
    </row>
    <row r="30" spans="1:15" s="1229" customFormat="1" ht="12.75">
      <c r="A30" s="666"/>
      <c r="B30" s="570" t="s">
        <v>262</v>
      </c>
      <c r="C30" s="571">
        <v>1</v>
      </c>
      <c r="D30" s="313"/>
      <c r="E30" s="572">
        <f>C30*D30</f>
        <v>0</v>
      </c>
      <c r="F30" s="670"/>
      <c r="G30" s="1237"/>
      <c r="H30" s="1238"/>
      <c r="K30" s="1239"/>
      <c r="L30" s="1239"/>
      <c r="M30" s="1239"/>
      <c r="O30" s="524"/>
    </row>
    <row r="31" spans="1:15" s="1229" customFormat="1" ht="15.75" customHeight="1">
      <c r="A31" s="666"/>
      <c r="B31" s="576"/>
      <c r="C31" s="545"/>
      <c r="D31" s="545"/>
      <c r="E31" s="577"/>
      <c r="F31" s="545"/>
      <c r="G31" s="1237"/>
      <c r="H31" s="1238"/>
      <c r="K31" s="1239"/>
      <c r="L31" s="1239"/>
      <c r="M31" s="1239"/>
      <c r="O31" s="524"/>
    </row>
    <row r="32" spans="1:15" s="1229" customFormat="1" ht="76.5">
      <c r="A32" s="559" t="s">
        <v>73</v>
      </c>
      <c r="B32" s="576" t="s">
        <v>634</v>
      </c>
      <c r="C32" s="545"/>
      <c r="D32" s="545"/>
      <c r="E32" s="577"/>
      <c r="G32" s="1237"/>
      <c r="H32" s="1238"/>
      <c r="K32" s="1239"/>
      <c r="L32" s="1239"/>
      <c r="M32" s="1239"/>
      <c r="O32" s="524"/>
    </row>
    <row r="33" spans="1:15" s="1229" customFormat="1" ht="15.75" customHeight="1">
      <c r="A33" s="666"/>
      <c r="B33" s="576"/>
      <c r="C33" s="545"/>
      <c r="D33" s="545"/>
      <c r="E33" s="577"/>
      <c r="F33" s="1232"/>
      <c r="G33" s="1237"/>
      <c r="H33" s="1238"/>
      <c r="K33" s="1239"/>
      <c r="L33" s="1239"/>
      <c r="M33" s="1239"/>
      <c r="O33" s="524"/>
    </row>
    <row r="34" spans="1:15" s="1229" customFormat="1" ht="15.75" customHeight="1">
      <c r="A34" s="666"/>
      <c r="B34" s="570" t="s">
        <v>262</v>
      </c>
      <c r="C34" s="571">
        <v>1</v>
      </c>
      <c r="D34" s="313"/>
      <c r="E34" s="572">
        <f>C34*D34</f>
        <v>0</v>
      </c>
      <c r="F34" s="670"/>
      <c r="G34" s="1237"/>
      <c r="H34" s="1238"/>
      <c r="K34" s="1239"/>
      <c r="L34" s="1239"/>
      <c r="M34" s="1239"/>
      <c r="O34" s="524"/>
    </row>
    <row r="35" spans="1:15" s="1229" customFormat="1" ht="15.75" customHeight="1">
      <c r="A35" s="666"/>
      <c r="B35" s="576"/>
      <c r="C35" s="545"/>
      <c r="D35" s="545"/>
      <c r="E35" s="577"/>
      <c r="F35" s="545"/>
      <c r="G35" s="1237"/>
      <c r="H35" s="1238"/>
      <c r="K35" s="1239"/>
      <c r="L35" s="1239"/>
      <c r="M35" s="1239"/>
      <c r="O35" s="524"/>
    </row>
    <row r="36" spans="1:15" s="1229" customFormat="1" ht="15.75" customHeight="1">
      <c r="A36" s="666"/>
      <c r="B36" s="576"/>
      <c r="C36" s="545"/>
      <c r="D36" s="545"/>
      <c r="E36" s="577"/>
      <c r="G36" s="1237"/>
      <c r="H36" s="1238"/>
      <c r="K36" s="1239"/>
      <c r="L36" s="1239"/>
      <c r="M36" s="1239"/>
      <c r="O36" s="524"/>
    </row>
    <row r="37" spans="1:15" s="676" customFormat="1" ht="12.75">
      <c r="A37" s="663"/>
      <c r="B37" s="544"/>
      <c r="C37" s="545"/>
      <c r="D37" s="545"/>
      <c r="E37" s="546"/>
      <c r="G37" s="1224"/>
      <c r="H37" s="1225"/>
      <c r="K37" s="1226"/>
      <c r="L37" s="1226"/>
      <c r="M37" s="1226"/>
      <c r="O37" s="524"/>
    </row>
    <row r="38" ht="15.75">
      <c r="F38" s="676"/>
    </row>
    <row r="89" ht="15.75">
      <c r="G89" s="689"/>
    </row>
  </sheetData>
  <sheetProtection password="CE2E" sheet="1" objects="1" scenarios="1" selectLockedCells="1"/>
  <conditionalFormatting sqref="C28:E36">
    <cfRule type="cellIs" priority="1" dxfId="35" operator="greaterThan" stopIfTrue="1">
      <formula>0</formula>
    </cfRule>
  </conditionalFormatting>
  <printOptions/>
  <pageMargins left="0.984251968503937" right="0.7874015748031497" top="0.984251968503937" bottom="0.7874015748031497" header="0.3937007874015748" footer="0.3937007874015748"/>
  <pageSetup firstPageNumber="71" useFirstPageNumber="1" horizontalDpi="600" verticalDpi="600" orientation="portrait" paperSize="9" scale="90" r:id="rId1"/>
  <headerFooter alignWithMargins="0">
    <oddFooter>&amp;R&amp;P/73</oddFooter>
  </headerFooter>
</worksheet>
</file>

<file path=xl/worksheets/sheet32.xml><?xml version="1.0" encoding="utf-8"?>
<worksheet xmlns="http://schemas.openxmlformats.org/spreadsheetml/2006/main" xmlns:r="http://schemas.openxmlformats.org/officeDocument/2006/relationships">
  <dimension ref="A1:G91"/>
  <sheetViews>
    <sheetView view="pageBreakPreview" zoomScaleSheetLayoutView="100" zoomScalePageLayoutView="0" workbookViewId="0" topLeftCell="A1">
      <selection activeCell="C28" sqref="C28"/>
    </sheetView>
  </sheetViews>
  <sheetFormatPr defaultColWidth="8.796875" defaultRowHeight="15.75"/>
  <cols>
    <col min="1" max="1" width="83.69921875" style="516" customWidth="1"/>
    <col min="2" max="16384" width="8.8984375" style="516" customWidth="1"/>
  </cols>
  <sheetData>
    <row r="1" ht="15.75">
      <c r="A1" s="1241" t="s">
        <v>470</v>
      </c>
    </row>
    <row r="2" ht="15.75">
      <c r="A2" s="1242"/>
    </row>
    <row r="3" ht="15.75">
      <c r="A3" s="1243" t="s">
        <v>471</v>
      </c>
    </row>
    <row r="4" ht="15.75">
      <c r="A4" s="1243"/>
    </row>
    <row r="5" ht="28.5">
      <c r="A5" s="1244" t="s">
        <v>472</v>
      </c>
    </row>
    <row r="6" ht="15.75">
      <c r="A6" s="1243" t="s">
        <v>633</v>
      </c>
    </row>
    <row r="7" ht="15.75">
      <c r="A7" s="1243" t="s">
        <v>473</v>
      </c>
    </row>
    <row r="8" ht="15.75">
      <c r="A8" s="1243"/>
    </row>
    <row r="9" ht="72">
      <c r="A9" s="1243" t="s">
        <v>536</v>
      </c>
    </row>
    <row r="10" ht="15.75">
      <c r="A10" s="1243"/>
    </row>
    <row r="11" ht="15.75">
      <c r="A11" s="1243" t="s">
        <v>474</v>
      </c>
    </row>
    <row r="12" ht="15.75">
      <c r="A12" s="1243"/>
    </row>
    <row r="13" ht="15.75">
      <c r="A13" s="1243" t="s">
        <v>475</v>
      </c>
    </row>
    <row r="14" ht="15.75">
      <c r="A14" s="1243" t="s">
        <v>476</v>
      </c>
    </row>
    <row r="15" ht="15.75">
      <c r="A15" s="1243" t="s">
        <v>477</v>
      </c>
    </row>
    <row r="16" ht="15.75">
      <c r="A16" s="1243" t="s">
        <v>478</v>
      </c>
    </row>
    <row r="17" ht="15.75">
      <c r="A17" s="1243" t="s">
        <v>479</v>
      </c>
    </row>
    <row r="18" ht="15.75">
      <c r="A18" s="1243" t="s">
        <v>480</v>
      </c>
    </row>
    <row r="19" ht="15.75">
      <c r="A19" s="1243" t="s">
        <v>481</v>
      </c>
    </row>
    <row r="20" ht="15.75">
      <c r="A20" s="1243" t="s">
        <v>482</v>
      </c>
    </row>
    <row r="21" ht="15.75">
      <c r="A21" s="1243" t="s">
        <v>483</v>
      </c>
    </row>
    <row r="22" ht="15.75">
      <c r="A22" s="1243" t="s">
        <v>484</v>
      </c>
    </row>
    <row r="23" ht="15.75">
      <c r="A23" s="1243" t="s">
        <v>485</v>
      </c>
    </row>
    <row r="24" ht="15.75">
      <c r="A24" s="1243" t="s">
        <v>486</v>
      </c>
    </row>
    <row r="25" ht="15.75">
      <c r="A25" s="1243" t="s">
        <v>487</v>
      </c>
    </row>
    <row r="26" ht="15.75">
      <c r="A26" s="1243" t="s">
        <v>488</v>
      </c>
    </row>
    <row r="27" ht="15.75">
      <c r="A27" s="1243" t="s">
        <v>489</v>
      </c>
    </row>
    <row r="28" ht="15.75">
      <c r="A28" s="1243" t="s">
        <v>490</v>
      </c>
    </row>
    <row r="29" ht="15.75">
      <c r="A29" s="1243" t="s">
        <v>491</v>
      </c>
    </row>
    <row r="30" ht="15.75">
      <c r="A30" s="1243"/>
    </row>
    <row r="31" ht="57">
      <c r="A31" s="1245" t="s">
        <v>492</v>
      </c>
    </row>
    <row r="32" ht="15.75">
      <c r="A32" s="1245"/>
    </row>
    <row r="33" ht="28.5">
      <c r="A33" s="1245" t="s">
        <v>493</v>
      </c>
    </row>
    <row r="34" ht="15.75">
      <c r="A34" s="1245"/>
    </row>
    <row r="35" ht="85.5">
      <c r="A35" s="1245" t="s">
        <v>494</v>
      </c>
    </row>
    <row r="36" ht="15.75">
      <c r="A36" s="1246"/>
    </row>
    <row r="37" ht="57">
      <c r="A37" s="1245" t="s">
        <v>495</v>
      </c>
    </row>
    <row r="38" ht="15.75">
      <c r="A38" s="1246"/>
    </row>
    <row r="39" ht="71.25">
      <c r="A39" s="1245" t="s">
        <v>496</v>
      </c>
    </row>
    <row r="40" ht="15.75">
      <c r="A40" s="1246"/>
    </row>
    <row r="41" ht="28.5">
      <c r="A41" s="1245" t="s">
        <v>497</v>
      </c>
    </row>
    <row r="42" ht="15.75">
      <c r="A42" s="1246"/>
    </row>
    <row r="43" ht="28.5">
      <c r="A43" s="1245" t="s">
        <v>498</v>
      </c>
    </row>
    <row r="45" ht="42.75">
      <c r="A45" s="1245" t="s">
        <v>635</v>
      </c>
    </row>
    <row r="91" ht="15.75">
      <c r="G91" s="618"/>
    </row>
  </sheetData>
  <sheetProtection password="CE67" sheet="1" objects="1" scenarios="1" selectLockedCells="1" selectUnlockedCells="1"/>
  <conditionalFormatting sqref="E160:E161 E166 C90:E93 C95:E109 C113:E118 C120:E134 C167:E177 C179:E197 C199:E205 C67:E86 C64:E65 C208:E210 C138:E159 E14:E17 C38:E60">
    <cfRule type="cellIs" priority="1" dxfId="35" operator="greaterThan" stopIfTrue="1">
      <formula>0</formula>
    </cfRule>
  </conditionalFormatting>
  <printOptions/>
  <pageMargins left="0.984251968503937" right="0.7874015748031497" top="0.984251968503937" bottom="0.7874015748031497" header="0.3937007874015748" footer="0.3937007874015748"/>
  <pageSetup firstPageNumber="72" useFirstPageNumber="1" horizontalDpi="600" verticalDpi="600" orientation="portrait" paperSize="9" scale="90" r:id="rId1"/>
  <headerFooter alignWithMargins="0">
    <oddFooter>&amp;R&amp;P/73</oddFooter>
  </headerFooter>
</worksheet>
</file>

<file path=xl/worksheets/sheet4.xml><?xml version="1.0" encoding="utf-8"?>
<worksheet xmlns="http://schemas.openxmlformats.org/spreadsheetml/2006/main" xmlns:r="http://schemas.openxmlformats.org/officeDocument/2006/relationships">
  <dimension ref="A1:O188"/>
  <sheetViews>
    <sheetView view="pageBreakPreview" zoomScaleSheetLayoutView="100" zoomScalePageLayoutView="0" workbookViewId="0" topLeftCell="A1">
      <selection activeCell="D106" sqref="D106"/>
    </sheetView>
  </sheetViews>
  <sheetFormatPr defaultColWidth="8.69921875" defaultRowHeight="15.75"/>
  <cols>
    <col min="1" max="1" width="6" style="663" customWidth="1"/>
    <col min="2" max="2" width="38.8984375" style="544" customWidth="1"/>
    <col min="3" max="3" width="6.69921875" style="545" customWidth="1"/>
    <col min="4" max="4" width="12.19921875" style="545" customWidth="1"/>
    <col min="5" max="5" width="12.19921875" style="546" customWidth="1"/>
    <col min="6" max="6" width="7.19921875" style="517" customWidth="1"/>
    <col min="7" max="7" width="7.19921875" style="647" customWidth="1"/>
    <col min="8" max="8" width="8.69921875" style="648" customWidth="1"/>
    <col min="9" max="9" width="25.59765625" style="517" customWidth="1"/>
    <col min="10" max="10" width="15.59765625" style="517" customWidth="1"/>
    <col min="11" max="13" width="8.69921875" style="518" customWidth="1"/>
    <col min="14" max="14" width="8.69921875" style="517" customWidth="1"/>
    <col min="15" max="15" width="11.19921875" style="524" customWidth="1"/>
    <col min="16" max="16384" width="8.69921875" style="517" customWidth="1"/>
  </cols>
  <sheetData>
    <row r="1" spans="1:15" s="503" customFormat="1" ht="15.75">
      <c r="A1" s="650"/>
      <c r="B1" s="500"/>
      <c r="C1" s="450"/>
      <c r="D1" s="451"/>
      <c r="E1" s="501"/>
      <c r="F1" s="502"/>
      <c r="O1" s="504"/>
    </row>
    <row r="2" spans="1:15" s="503" customFormat="1" ht="15.75">
      <c r="A2" s="650"/>
      <c r="B2" s="500"/>
      <c r="C2" s="450"/>
      <c r="D2" s="451"/>
      <c r="E2" s="501"/>
      <c r="F2" s="502"/>
      <c r="O2" s="504"/>
    </row>
    <row r="3" spans="1:15" s="503" customFormat="1" ht="15.75">
      <c r="A3" s="650"/>
      <c r="B3" s="500"/>
      <c r="C3" s="452"/>
      <c r="D3" s="451"/>
      <c r="E3" s="501"/>
      <c r="F3" s="502"/>
      <c r="O3" s="504"/>
    </row>
    <row r="4" spans="1:15" s="503" customFormat="1" ht="15.75">
      <c r="A4" s="650"/>
      <c r="B4" s="500"/>
      <c r="C4" s="452"/>
      <c r="D4" s="505"/>
      <c r="E4" s="506"/>
      <c r="O4" s="507"/>
    </row>
    <row r="5" spans="1:15" s="503" customFormat="1" ht="15.75">
      <c r="A5" s="650"/>
      <c r="B5" s="500"/>
      <c r="C5" s="450"/>
      <c r="D5" s="451"/>
      <c r="E5" s="506"/>
      <c r="O5" s="504"/>
    </row>
    <row r="6" spans="1:15" s="508" customFormat="1" ht="15.75">
      <c r="A6" s="650"/>
      <c r="B6" s="500"/>
      <c r="C6" s="454"/>
      <c r="D6" s="505"/>
      <c r="E6" s="506"/>
      <c r="G6" s="509"/>
      <c r="H6" s="510"/>
      <c r="K6" s="511"/>
      <c r="L6" s="511"/>
      <c r="M6" s="511"/>
      <c r="O6" s="507"/>
    </row>
    <row r="7" spans="1:15" s="508" customFormat="1" ht="15.75">
      <c r="A7" s="650"/>
      <c r="B7" s="500"/>
      <c r="C7" s="454"/>
      <c r="D7" s="505"/>
      <c r="E7" s="506"/>
      <c r="G7" s="509"/>
      <c r="H7" s="510"/>
      <c r="K7" s="511"/>
      <c r="L7" s="511"/>
      <c r="M7" s="511"/>
      <c r="O7" s="507"/>
    </row>
    <row r="9" spans="1:15" ht="15.75">
      <c r="A9" s="651" t="s">
        <v>261</v>
      </c>
      <c r="B9" s="513" t="s">
        <v>543</v>
      </c>
      <c r="C9" s="514"/>
      <c r="D9" s="514"/>
      <c r="E9" s="515"/>
      <c r="O9" s="519"/>
    </row>
    <row r="10" spans="1:15" ht="15.75">
      <c r="A10" s="651"/>
      <c r="B10" s="520"/>
      <c r="C10" s="514"/>
      <c r="D10" s="514"/>
      <c r="E10" s="515"/>
      <c r="O10" s="519"/>
    </row>
    <row r="11" spans="1:5" ht="15.75">
      <c r="A11" s="651"/>
      <c r="B11" s="521"/>
      <c r="C11" s="522"/>
      <c r="D11" s="522"/>
      <c r="E11" s="523"/>
    </row>
    <row r="12" spans="1:15" s="529" customFormat="1" ht="15.75">
      <c r="A12" s="652" t="s">
        <v>27</v>
      </c>
      <c r="B12" s="526" t="s">
        <v>26</v>
      </c>
      <c r="C12" s="527"/>
      <c r="D12" s="527"/>
      <c r="E12" s="528">
        <f>E54</f>
        <v>0</v>
      </c>
      <c r="F12" s="653"/>
      <c r="G12" s="654"/>
      <c r="H12" s="655"/>
      <c r="I12" s="656"/>
      <c r="K12" s="530"/>
      <c r="L12" s="530"/>
      <c r="M12" s="530"/>
      <c r="O12" s="515"/>
    </row>
    <row r="13" spans="1:15" ht="15.75">
      <c r="A13" s="652" t="s">
        <v>32</v>
      </c>
      <c r="B13" s="531" t="s">
        <v>17</v>
      </c>
      <c r="C13" s="532"/>
      <c r="D13" s="532"/>
      <c r="E13" s="533">
        <f>E132</f>
        <v>0</v>
      </c>
      <c r="F13" s="653"/>
      <c r="I13" s="657"/>
      <c r="O13" s="515"/>
    </row>
    <row r="14" spans="1:15" ht="15.75">
      <c r="A14" s="652" t="s">
        <v>42</v>
      </c>
      <c r="B14" s="531" t="s">
        <v>18</v>
      </c>
      <c r="C14" s="532"/>
      <c r="D14" s="532"/>
      <c r="E14" s="533">
        <f>E188</f>
        <v>0</v>
      </c>
      <c r="F14" s="653"/>
      <c r="I14" s="657"/>
      <c r="O14" s="515"/>
    </row>
    <row r="15" spans="1:15" ht="15.75">
      <c r="A15" s="652"/>
      <c r="B15" s="658"/>
      <c r="C15" s="659"/>
      <c r="D15" s="659"/>
      <c r="E15" s="660"/>
      <c r="I15" s="657"/>
      <c r="J15" s="661"/>
      <c r="O15" s="539"/>
    </row>
    <row r="16" spans="1:15" ht="16.5" thickBot="1">
      <c r="A16" s="651"/>
      <c r="B16" s="540" t="s">
        <v>53</v>
      </c>
      <c r="C16" s="541"/>
      <c r="D16" s="541"/>
      <c r="E16" s="542">
        <f>SUM(E12:E15)</f>
        <v>0</v>
      </c>
      <c r="F16" s="653"/>
      <c r="I16" s="662"/>
      <c r="O16" s="539"/>
    </row>
    <row r="17" ht="16.5" thickTop="1"/>
    <row r="20" ht="15.75">
      <c r="B20" s="548" t="s">
        <v>83</v>
      </c>
    </row>
    <row r="21" ht="51">
      <c r="B21" s="548" t="s">
        <v>86</v>
      </c>
    </row>
    <row r="22" spans="2:5" ht="15.75">
      <c r="B22" s="548"/>
      <c r="D22" s="664"/>
      <c r="E22" s="664"/>
    </row>
    <row r="23" spans="2:5" ht="15.75">
      <c r="B23" s="548" t="s">
        <v>84</v>
      </c>
      <c r="D23" s="664"/>
      <c r="E23" s="664"/>
    </row>
    <row r="24" ht="38.25">
      <c r="B24" s="548" t="s">
        <v>85</v>
      </c>
    </row>
    <row r="25" ht="15.75">
      <c r="B25" s="548"/>
    </row>
    <row r="26" spans="2:9" ht="15.75">
      <c r="B26" s="544" t="s">
        <v>149</v>
      </c>
      <c r="I26" s="549"/>
    </row>
    <row r="27" spans="2:9" ht="89.25">
      <c r="B27" s="544" t="s">
        <v>194</v>
      </c>
      <c r="I27" s="549"/>
    </row>
    <row r="28" ht="15.75">
      <c r="B28" s="548"/>
    </row>
    <row r="29" spans="2:3" ht="15.75">
      <c r="B29" s="544" t="s">
        <v>175</v>
      </c>
      <c r="C29" s="549"/>
    </row>
    <row r="30" spans="2:3" ht="38.25">
      <c r="B30" s="548" t="s">
        <v>251</v>
      </c>
      <c r="C30" s="550"/>
    </row>
    <row r="32" spans="1:15" s="529" customFormat="1" ht="15.75">
      <c r="A32" s="665" t="s">
        <v>27</v>
      </c>
      <c r="B32" s="610" t="s">
        <v>26</v>
      </c>
      <c r="C32" s="553" t="s">
        <v>176</v>
      </c>
      <c r="D32" s="554" t="s">
        <v>177</v>
      </c>
      <c r="E32" s="554" t="s">
        <v>456</v>
      </c>
      <c r="G32" s="654"/>
      <c r="H32" s="655"/>
      <c r="K32" s="530"/>
      <c r="L32" s="530"/>
      <c r="M32" s="530"/>
      <c r="O32" s="555"/>
    </row>
    <row r="33" spans="1:12" s="529" customFormat="1" ht="15.75">
      <c r="A33" s="666"/>
      <c r="B33" s="627"/>
      <c r="D33" s="667"/>
      <c r="E33" s="655"/>
      <c r="H33" s="530"/>
      <c r="I33" s="530"/>
      <c r="J33" s="530"/>
      <c r="L33" s="555"/>
    </row>
    <row r="34" spans="1:15" s="563" customFormat="1" ht="38.25">
      <c r="A34" s="559" t="s">
        <v>28</v>
      </c>
      <c r="B34" s="560" t="s">
        <v>459</v>
      </c>
      <c r="C34" s="574"/>
      <c r="D34" s="574"/>
      <c r="E34" s="632"/>
      <c r="F34" s="529"/>
      <c r="G34" s="668"/>
      <c r="H34" s="669"/>
      <c r="K34" s="564"/>
      <c r="L34" s="564"/>
      <c r="M34" s="564"/>
      <c r="O34" s="555"/>
    </row>
    <row r="35" spans="1:15" s="529" customFormat="1" ht="15.75">
      <c r="A35" s="565"/>
      <c r="B35" s="566"/>
      <c r="C35" s="567"/>
      <c r="D35" s="567"/>
      <c r="E35" s="568"/>
      <c r="F35" s="563"/>
      <c r="G35" s="654"/>
      <c r="H35" s="655"/>
      <c r="K35" s="530"/>
      <c r="L35" s="530"/>
      <c r="M35" s="530"/>
      <c r="O35" s="569"/>
    </row>
    <row r="36" spans="1:15" s="529" customFormat="1" ht="15.75">
      <c r="A36" s="666"/>
      <c r="B36" s="570" t="s">
        <v>22</v>
      </c>
      <c r="C36" s="571">
        <v>519</v>
      </c>
      <c r="D36" s="313"/>
      <c r="E36" s="572">
        <f>C36*D36</f>
        <v>0</v>
      </c>
      <c r="F36" s="670"/>
      <c r="G36" s="654"/>
      <c r="H36" s="655"/>
      <c r="K36" s="530"/>
      <c r="L36" s="530"/>
      <c r="M36" s="530"/>
      <c r="O36" s="524"/>
    </row>
    <row r="37" spans="1:15" s="529" customFormat="1" ht="15.75">
      <c r="A37" s="666"/>
      <c r="B37" s="573"/>
      <c r="C37" s="574"/>
      <c r="D37" s="545"/>
      <c r="E37" s="575"/>
      <c r="G37" s="654"/>
      <c r="H37" s="655"/>
      <c r="K37" s="530"/>
      <c r="L37" s="530"/>
      <c r="M37" s="530"/>
      <c r="O37" s="555"/>
    </row>
    <row r="38" spans="1:15" s="578" customFormat="1" ht="38.25">
      <c r="A38" s="559" t="s">
        <v>56</v>
      </c>
      <c r="B38" s="576" t="s">
        <v>460</v>
      </c>
      <c r="C38" s="545"/>
      <c r="D38" s="545"/>
      <c r="E38" s="577"/>
      <c r="F38" s="529"/>
      <c r="G38" s="671"/>
      <c r="H38" s="672"/>
      <c r="K38" s="579"/>
      <c r="L38" s="579"/>
      <c r="M38" s="579"/>
      <c r="O38" s="524"/>
    </row>
    <row r="39" spans="1:15" s="529" customFormat="1" ht="15.75">
      <c r="A39" s="673"/>
      <c r="B39" s="576"/>
      <c r="C39" s="581"/>
      <c r="D39" s="545"/>
      <c r="E39" s="582"/>
      <c r="F39" s="578"/>
      <c r="G39" s="654"/>
      <c r="H39" s="655"/>
      <c r="K39" s="530"/>
      <c r="L39" s="530"/>
      <c r="M39" s="530"/>
      <c r="O39" s="583"/>
    </row>
    <row r="40" spans="1:15" s="529" customFormat="1" ht="15.75">
      <c r="A40" s="666"/>
      <c r="B40" s="570" t="s">
        <v>23</v>
      </c>
      <c r="C40" s="571">
        <f>INT(C36/20)+1</f>
        <v>26</v>
      </c>
      <c r="D40" s="313"/>
      <c r="E40" s="572">
        <f>C40*D40</f>
        <v>0</v>
      </c>
      <c r="F40" s="670"/>
      <c r="G40" s="654"/>
      <c r="H40" s="655"/>
      <c r="K40" s="530"/>
      <c r="L40" s="530"/>
      <c r="M40" s="530"/>
      <c r="O40" s="524"/>
    </row>
    <row r="41" spans="1:15" s="529" customFormat="1" ht="15.75">
      <c r="A41" s="666"/>
      <c r="B41" s="576"/>
      <c r="C41" s="545"/>
      <c r="D41" s="545"/>
      <c r="E41" s="577"/>
      <c r="F41" s="545"/>
      <c r="G41" s="654"/>
      <c r="H41" s="655"/>
      <c r="K41" s="530"/>
      <c r="L41" s="530"/>
      <c r="M41" s="530"/>
      <c r="O41" s="524"/>
    </row>
    <row r="42" spans="1:15" s="529" customFormat="1" ht="25.5">
      <c r="A42" s="559" t="s">
        <v>5</v>
      </c>
      <c r="B42" s="576" t="s">
        <v>448</v>
      </c>
      <c r="C42" s="545"/>
      <c r="D42" s="545"/>
      <c r="E42" s="577"/>
      <c r="G42" s="654"/>
      <c r="H42" s="655"/>
      <c r="K42" s="530"/>
      <c r="L42" s="530"/>
      <c r="M42" s="530"/>
      <c r="O42" s="524"/>
    </row>
    <row r="43" spans="1:15" s="529" customFormat="1" ht="15.75">
      <c r="A43" s="673"/>
      <c r="B43" s="576"/>
      <c r="C43" s="581"/>
      <c r="D43" s="581"/>
      <c r="E43" s="582"/>
      <c r="F43" s="578"/>
      <c r="G43" s="654"/>
      <c r="H43" s="655"/>
      <c r="K43" s="530"/>
      <c r="L43" s="530"/>
      <c r="M43" s="530"/>
      <c r="O43" s="583"/>
    </row>
    <row r="44" spans="1:15" s="529" customFormat="1" ht="15.75">
      <c r="A44" s="666"/>
      <c r="B44" s="570" t="s">
        <v>262</v>
      </c>
      <c r="C44" s="571">
        <v>1</v>
      </c>
      <c r="D44" s="313"/>
      <c r="E44" s="572">
        <f>C44*D44</f>
        <v>0</v>
      </c>
      <c r="F44" s="670"/>
      <c r="G44" s="654"/>
      <c r="H44" s="655"/>
      <c r="K44" s="530"/>
      <c r="L44" s="530"/>
      <c r="M44" s="530"/>
      <c r="O44" s="524"/>
    </row>
    <row r="45" spans="1:15" s="529" customFormat="1" ht="15.75">
      <c r="A45" s="666"/>
      <c r="B45" s="576"/>
      <c r="C45" s="545"/>
      <c r="D45" s="545"/>
      <c r="E45" s="577"/>
      <c r="F45" s="545"/>
      <c r="G45" s="654"/>
      <c r="H45" s="655"/>
      <c r="K45" s="530"/>
      <c r="L45" s="530"/>
      <c r="M45" s="530"/>
      <c r="O45" s="524"/>
    </row>
    <row r="46" spans="1:15" s="578" customFormat="1" ht="25.5">
      <c r="A46" s="559" t="s">
        <v>75</v>
      </c>
      <c r="B46" s="576" t="s">
        <v>142</v>
      </c>
      <c r="C46" s="545"/>
      <c r="D46" s="545"/>
      <c r="E46" s="577"/>
      <c r="F46" s="529"/>
      <c r="G46" s="671"/>
      <c r="H46" s="672"/>
      <c r="K46" s="579"/>
      <c r="L46" s="579"/>
      <c r="M46" s="579"/>
      <c r="O46" s="524"/>
    </row>
    <row r="47" spans="1:15" s="529" customFormat="1" ht="15.75">
      <c r="A47" s="673"/>
      <c r="B47" s="576"/>
      <c r="C47" s="581"/>
      <c r="D47" s="581"/>
      <c r="E47" s="582"/>
      <c r="F47" s="578"/>
      <c r="G47" s="654"/>
      <c r="H47" s="655"/>
      <c r="K47" s="530"/>
      <c r="L47" s="530"/>
      <c r="M47" s="530"/>
      <c r="O47" s="583"/>
    </row>
    <row r="48" spans="1:15" s="529" customFormat="1" ht="15.75">
      <c r="A48" s="666"/>
      <c r="B48" s="570" t="s">
        <v>22</v>
      </c>
      <c r="C48" s="571">
        <v>519</v>
      </c>
      <c r="D48" s="313"/>
      <c r="E48" s="572">
        <f>C48*D48</f>
        <v>0</v>
      </c>
      <c r="F48" s="670"/>
      <c r="G48" s="654"/>
      <c r="H48" s="655"/>
      <c r="K48" s="530"/>
      <c r="L48" s="530"/>
      <c r="M48" s="530"/>
      <c r="O48" s="524"/>
    </row>
    <row r="49" spans="1:15" s="529" customFormat="1" ht="15.75">
      <c r="A49" s="666"/>
      <c r="B49" s="576"/>
      <c r="C49" s="545"/>
      <c r="D49" s="545"/>
      <c r="E49" s="577"/>
      <c r="F49" s="670"/>
      <c r="G49" s="654"/>
      <c r="H49" s="655"/>
      <c r="K49" s="530"/>
      <c r="L49" s="530"/>
      <c r="M49" s="530"/>
      <c r="O49" s="524"/>
    </row>
    <row r="50" spans="1:15" s="529" customFormat="1" ht="15.75">
      <c r="A50" s="559" t="s">
        <v>61</v>
      </c>
      <c r="B50" s="584" t="s">
        <v>62</v>
      </c>
      <c r="C50" s="545"/>
      <c r="D50" s="545"/>
      <c r="E50" s="577"/>
      <c r="G50" s="654"/>
      <c r="H50" s="655"/>
      <c r="K50" s="530"/>
      <c r="L50" s="530"/>
      <c r="M50" s="530"/>
      <c r="O50" s="524"/>
    </row>
    <row r="51" spans="1:15" s="529" customFormat="1" ht="15.75">
      <c r="A51" s="673"/>
      <c r="B51" s="584"/>
      <c r="C51" s="581"/>
      <c r="D51" s="581"/>
      <c r="E51" s="582"/>
      <c r="F51" s="578"/>
      <c r="G51" s="654"/>
      <c r="H51" s="655"/>
      <c r="K51" s="530"/>
      <c r="L51" s="530"/>
      <c r="M51" s="530"/>
      <c r="O51" s="583"/>
    </row>
    <row r="52" spans="1:15" s="529" customFormat="1" ht="15.75">
      <c r="A52" s="666"/>
      <c r="B52" s="585" t="s">
        <v>41</v>
      </c>
      <c r="C52" s="571">
        <v>14</v>
      </c>
      <c r="D52" s="313"/>
      <c r="E52" s="572">
        <f>C52*D52</f>
        <v>0</v>
      </c>
      <c r="F52" s="670"/>
      <c r="G52" s="654"/>
      <c r="H52" s="655"/>
      <c r="K52" s="530"/>
      <c r="L52" s="530"/>
      <c r="M52" s="530"/>
      <c r="O52" s="524"/>
    </row>
    <row r="53" spans="1:15" s="529" customFormat="1" ht="15.75">
      <c r="A53" s="666"/>
      <c r="B53" s="576"/>
      <c r="C53" s="545"/>
      <c r="D53" s="545"/>
      <c r="E53" s="577"/>
      <c r="F53" s="545"/>
      <c r="G53" s="654"/>
      <c r="H53" s="655"/>
      <c r="K53" s="530"/>
      <c r="L53" s="530"/>
      <c r="M53" s="530"/>
      <c r="O53" s="524"/>
    </row>
    <row r="54" spans="1:15" s="529" customFormat="1" ht="16.5" thickBot="1">
      <c r="A54" s="674"/>
      <c r="B54" s="606" t="s">
        <v>43</v>
      </c>
      <c r="C54" s="541"/>
      <c r="D54" s="541"/>
      <c r="E54" s="607">
        <f>SUM(E36:E53)</f>
        <v>0</v>
      </c>
      <c r="F54" s="514"/>
      <c r="G54" s="675"/>
      <c r="H54" s="655"/>
      <c r="K54" s="530"/>
      <c r="L54" s="530"/>
      <c r="M54" s="530"/>
      <c r="O54" s="515"/>
    </row>
    <row r="55" spans="1:15" s="529" customFormat="1" ht="16.5" thickTop="1">
      <c r="A55" s="674"/>
      <c r="B55" s="608"/>
      <c r="C55" s="514"/>
      <c r="D55" s="514"/>
      <c r="E55" s="609"/>
      <c r="F55" s="514"/>
      <c r="G55" s="654"/>
      <c r="H55" s="655"/>
      <c r="K55" s="530"/>
      <c r="L55" s="530"/>
      <c r="M55" s="530"/>
      <c r="O55" s="515"/>
    </row>
    <row r="56" spans="1:15" s="529" customFormat="1" ht="15.75">
      <c r="A56" s="665" t="s">
        <v>32</v>
      </c>
      <c r="B56" s="610" t="s">
        <v>17</v>
      </c>
      <c r="C56" s="553" t="s">
        <v>176</v>
      </c>
      <c r="D56" s="554" t="s">
        <v>177</v>
      </c>
      <c r="E56" s="554" t="s">
        <v>456</v>
      </c>
      <c r="G56" s="654"/>
      <c r="H56" s="655"/>
      <c r="K56" s="530"/>
      <c r="L56" s="530"/>
      <c r="M56" s="530"/>
      <c r="O56" s="555"/>
    </row>
    <row r="57" spans="1:15" s="529" customFormat="1" ht="15.75">
      <c r="A57" s="674"/>
      <c r="B57" s="627"/>
      <c r="C57" s="574"/>
      <c r="D57" s="574"/>
      <c r="E57" s="632"/>
      <c r="G57" s="654"/>
      <c r="H57" s="655"/>
      <c r="K57" s="530"/>
      <c r="L57" s="530"/>
      <c r="M57" s="530"/>
      <c r="O57" s="555"/>
    </row>
    <row r="58" spans="1:15" s="613" customFormat="1" ht="38.25">
      <c r="A58" s="559" t="s">
        <v>33</v>
      </c>
      <c r="B58" s="576" t="s">
        <v>523</v>
      </c>
      <c r="C58" s="545"/>
      <c r="D58" s="545"/>
      <c r="E58" s="546"/>
      <c r="F58" s="676"/>
      <c r="G58" s="677"/>
      <c r="H58" s="678"/>
      <c r="K58" s="614"/>
      <c r="L58" s="614"/>
      <c r="M58" s="614"/>
      <c r="O58" s="524"/>
    </row>
    <row r="59" spans="1:15" ht="15.75">
      <c r="A59" s="565"/>
      <c r="B59" s="576"/>
      <c r="C59" s="581"/>
      <c r="D59" s="581"/>
      <c r="E59" s="679"/>
      <c r="F59" s="613"/>
      <c r="O59" s="583"/>
    </row>
    <row r="60" spans="2:6" ht="15.75">
      <c r="B60" s="570" t="s">
        <v>20</v>
      </c>
      <c r="C60" s="571">
        <v>70.6</v>
      </c>
      <c r="D60" s="313"/>
      <c r="E60" s="572">
        <f>C60*D60</f>
        <v>0</v>
      </c>
      <c r="F60" s="670"/>
    </row>
    <row r="61" spans="2:6" ht="15.75">
      <c r="B61" s="576"/>
      <c r="E61" s="577"/>
      <c r="F61" s="676"/>
    </row>
    <row r="62" spans="1:8" ht="38.25">
      <c r="A62" s="663" t="s">
        <v>34</v>
      </c>
      <c r="B62" s="576" t="s">
        <v>538</v>
      </c>
      <c r="E62" s="577"/>
      <c r="F62" s="676"/>
      <c r="H62" s="680"/>
    </row>
    <row r="63" spans="2:6" ht="15.75">
      <c r="B63" s="576"/>
      <c r="E63" s="577"/>
      <c r="F63" s="676"/>
    </row>
    <row r="64" spans="2:6" ht="15.75">
      <c r="B64" s="570" t="s">
        <v>25</v>
      </c>
      <c r="C64" s="571">
        <f>51.48/0.09</f>
        <v>572</v>
      </c>
      <c r="D64" s="313"/>
      <c r="E64" s="572">
        <f>C64*D64</f>
        <v>0</v>
      </c>
      <c r="F64" s="670"/>
    </row>
    <row r="65" spans="2:6" ht="15.75">
      <c r="B65" s="576"/>
      <c r="C65" s="681"/>
      <c r="E65" s="577"/>
      <c r="F65" s="670"/>
    </row>
    <row r="66" spans="1:6" ht="51">
      <c r="A66" s="682" t="s">
        <v>36</v>
      </c>
      <c r="B66" s="348" t="s">
        <v>529</v>
      </c>
      <c r="C66" s="617"/>
      <c r="D66" s="617"/>
      <c r="E66" s="577"/>
      <c r="F66" s="676"/>
    </row>
    <row r="67" spans="1:6" ht="15.75">
      <c r="A67" s="682"/>
      <c r="B67" s="348" t="s">
        <v>528</v>
      </c>
      <c r="C67" s="617"/>
      <c r="D67" s="617"/>
      <c r="E67" s="577"/>
      <c r="F67" s="676"/>
    </row>
    <row r="68" spans="1:6" ht="15.75">
      <c r="A68" s="682"/>
      <c r="B68" s="348"/>
      <c r="C68" s="617"/>
      <c r="D68" s="617"/>
      <c r="E68" s="577"/>
      <c r="F68" s="676"/>
    </row>
    <row r="69" spans="1:6" ht="15.75">
      <c r="A69" s="682"/>
      <c r="B69" s="584" t="s">
        <v>461</v>
      </c>
      <c r="C69" s="617"/>
      <c r="D69" s="617"/>
      <c r="E69" s="577"/>
      <c r="F69" s="676"/>
    </row>
    <row r="70" spans="1:6" ht="15.75">
      <c r="A70" s="682"/>
      <c r="B70" s="585" t="s">
        <v>20</v>
      </c>
      <c r="C70" s="621">
        <v>450</v>
      </c>
      <c r="D70" s="349"/>
      <c r="E70" s="572">
        <f>C70*D70</f>
        <v>0</v>
      </c>
      <c r="F70" s="670"/>
    </row>
    <row r="71" spans="2:8" ht="15.75">
      <c r="B71" s="576"/>
      <c r="E71" s="577"/>
      <c r="F71" s="545"/>
      <c r="H71" s="647"/>
    </row>
    <row r="72" spans="2:6" ht="15.75">
      <c r="B72" s="576" t="s">
        <v>462</v>
      </c>
      <c r="E72" s="577"/>
      <c r="F72" s="676"/>
    </row>
    <row r="73" spans="2:6" ht="15.75">
      <c r="B73" s="570" t="s">
        <v>20</v>
      </c>
      <c r="C73" s="571">
        <v>450</v>
      </c>
      <c r="D73" s="313"/>
      <c r="E73" s="572">
        <f>C73*D73</f>
        <v>0</v>
      </c>
      <c r="F73" s="670"/>
    </row>
    <row r="74" spans="2:6" ht="15.75">
      <c r="B74" s="576"/>
      <c r="E74" s="577"/>
      <c r="F74" s="676"/>
    </row>
    <row r="75" spans="1:6" ht="76.5">
      <c r="A75" s="663" t="s">
        <v>37</v>
      </c>
      <c r="B75" s="348" t="s">
        <v>527</v>
      </c>
      <c r="E75" s="577"/>
      <c r="F75" s="676"/>
    </row>
    <row r="76" spans="2:6" ht="15.75">
      <c r="B76" s="348" t="s">
        <v>526</v>
      </c>
      <c r="E76" s="577"/>
      <c r="F76" s="676"/>
    </row>
    <row r="77" spans="2:6" ht="15.75">
      <c r="B77" s="348"/>
      <c r="E77" s="577"/>
      <c r="F77" s="676"/>
    </row>
    <row r="78" spans="2:6" ht="15.75">
      <c r="B78" s="576" t="s">
        <v>461</v>
      </c>
      <c r="E78" s="577"/>
      <c r="F78" s="676"/>
    </row>
    <row r="79" spans="2:6" ht="15.75">
      <c r="B79" s="570" t="s">
        <v>20</v>
      </c>
      <c r="C79" s="571">
        <v>240</v>
      </c>
      <c r="D79" s="313"/>
      <c r="E79" s="572">
        <f>C79*D79</f>
        <v>0</v>
      </c>
      <c r="F79" s="670"/>
    </row>
    <row r="80" spans="2:8" ht="15.75">
      <c r="B80" s="576"/>
      <c r="E80" s="577"/>
      <c r="F80" s="545"/>
      <c r="H80" s="647"/>
    </row>
    <row r="81" spans="2:6" ht="15.75">
      <c r="B81" s="576" t="s">
        <v>462</v>
      </c>
      <c r="E81" s="577"/>
      <c r="F81" s="676"/>
    </row>
    <row r="82" spans="2:6" ht="15.75">
      <c r="B82" s="570" t="s">
        <v>20</v>
      </c>
      <c r="C82" s="571">
        <v>240</v>
      </c>
      <c r="D82" s="313"/>
      <c r="E82" s="572">
        <f>C82*D82</f>
        <v>0</v>
      </c>
      <c r="F82" s="670"/>
    </row>
    <row r="83" spans="1:15" s="687" customFormat="1" ht="15.75">
      <c r="A83" s="683"/>
      <c r="B83" s="684"/>
      <c r="C83" s="685"/>
      <c r="D83" s="545"/>
      <c r="E83" s="577"/>
      <c r="F83" s="686"/>
      <c r="O83" s="688"/>
    </row>
    <row r="84" spans="1:15" s="613" customFormat="1" ht="25.5">
      <c r="A84" s="663" t="s">
        <v>45</v>
      </c>
      <c r="B84" s="576" t="s">
        <v>38</v>
      </c>
      <c r="C84" s="545"/>
      <c r="D84" s="545"/>
      <c r="E84" s="577"/>
      <c r="F84" s="676"/>
      <c r="G84" s="677"/>
      <c r="H84" s="678"/>
      <c r="K84" s="614"/>
      <c r="L84" s="614"/>
      <c r="M84" s="614"/>
      <c r="O84" s="524"/>
    </row>
    <row r="85" spans="2:15" ht="15.75">
      <c r="B85" s="576"/>
      <c r="C85" s="581"/>
      <c r="E85" s="582"/>
      <c r="F85" s="613"/>
      <c r="O85" s="583"/>
    </row>
    <row r="86" spans="2:6" ht="15.75">
      <c r="B86" s="570" t="s">
        <v>25</v>
      </c>
      <c r="C86" s="571">
        <f>C36*0.75</f>
        <v>389.25</v>
      </c>
      <c r="D86" s="313"/>
      <c r="E86" s="572">
        <f>C86*D86</f>
        <v>0</v>
      </c>
      <c r="F86" s="545"/>
    </row>
    <row r="87" spans="2:7" ht="15.75">
      <c r="B87" s="576"/>
      <c r="E87" s="577"/>
      <c r="F87" s="676"/>
      <c r="G87" s="689"/>
    </row>
    <row r="88" spans="1:15" s="613" customFormat="1" ht="102">
      <c r="A88" s="663" t="s">
        <v>46</v>
      </c>
      <c r="B88" s="576" t="s">
        <v>537</v>
      </c>
      <c r="C88" s="545"/>
      <c r="D88" s="545"/>
      <c r="E88" s="577"/>
      <c r="F88" s="676"/>
      <c r="G88" s="677"/>
      <c r="H88" s="678"/>
      <c r="K88" s="614"/>
      <c r="L88" s="614"/>
      <c r="M88" s="614"/>
      <c r="O88" s="524"/>
    </row>
    <row r="89" spans="1:15" ht="15.75">
      <c r="A89" s="690"/>
      <c r="B89" s="576"/>
      <c r="C89" s="581"/>
      <c r="E89" s="582"/>
      <c r="F89" s="613"/>
      <c r="O89" s="583"/>
    </row>
    <row r="90" spans="2:6" ht="15.75">
      <c r="B90" s="570" t="s">
        <v>20</v>
      </c>
      <c r="C90" s="612">
        <v>75.3</v>
      </c>
      <c r="D90" s="313"/>
      <c r="E90" s="572">
        <f>C90*D90</f>
        <v>0</v>
      </c>
      <c r="F90" s="545"/>
    </row>
    <row r="91" spans="2:6" ht="15.75">
      <c r="B91" s="576"/>
      <c r="C91" s="586"/>
      <c r="D91" s="587"/>
      <c r="E91" s="588"/>
      <c r="F91" s="676"/>
    </row>
    <row r="92" spans="1:15" s="613" customFormat="1" ht="76.5">
      <c r="A92" s="663" t="s">
        <v>47</v>
      </c>
      <c r="B92" s="576" t="s">
        <v>539</v>
      </c>
      <c r="C92" s="545"/>
      <c r="D92" s="545"/>
      <c r="E92" s="577"/>
      <c r="F92" s="676"/>
      <c r="G92" s="677"/>
      <c r="H92" s="678"/>
      <c r="K92" s="614"/>
      <c r="L92" s="614"/>
      <c r="M92" s="614"/>
      <c r="O92" s="524"/>
    </row>
    <row r="93" spans="1:15" ht="15.75">
      <c r="A93" s="690"/>
      <c r="B93" s="576"/>
      <c r="C93" s="581"/>
      <c r="E93" s="582"/>
      <c r="F93" s="613"/>
      <c r="O93" s="583"/>
    </row>
    <row r="94" spans="2:6" ht="15.75">
      <c r="B94" s="570" t="s">
        <v>20</v>
      </c>
      <c r="C94" s="571">
        <v>254.85</v>
      </c>
      <c r="D94" s="313"/>
      <c r="E94" s="572">
        <f>C94*D94</f>
        <v>0</v>
      </c>
      <c r="F94" s="545"/>
    </row>
    <row r="95" spans="2:6" ht="15.75">
      <c r="B95" s="576"/>
      <c r="E95" s="577"/>
      <c r="F95" s="676"/>
    </row>
    <row r="96" spans="1:15" ht="63.75">
      <c r="A96" s="682" t="s">
        <v>48</v>
      </c>
      <c r="B96" s="584" t="s">
        <v>93</v>
      </c>
      <c r="C96" s="617"/>
      <c r="E96" s="577"/>
      <c r="F96" s="676"/>
      <c r="O96" s="619"/>
    </row>
    <row r="97" spans="1:15" ht="15.75">
      <c r="A97" s="691"/>
      <c r="B97" s="584"/>
      <c r="C97" s="617"/>
      <c r="E97" s="577"/>
      <c r="F97" s="676"/>
      <c r="O97" s="619"/>
    </row>
    <row r="98" spans="1:15" ht="15.75">
      <c r="A98" s="682"/>
      <c r="B98" s="585" t="s">
        <v>20</v>
      </c>
      <c r="C98" s="621">
        <f>827.94*0.58</f>
        <v>480.2052</v>
      </c>
      <c r="D98" s="313"/>
      <c r="E98" s="572">
        <f>C98*D98</f>
        <v>0</v>
      </c>
      <c r="F98" s="545"/>
      <c r="O98" s="619"/>
    </row>
    <row r="99" spans="1:15" ht="15.75">
      <c r="A99" s="682"/>
      <c r="B99" s="584"/>
      <c r="C99" s="617"/>
      <c r="E99" s="577"/>
      <c r="F99" s="676"/>
      <c r="O99" s="619"/>
    </row>
    <row r="100" spans="1:15" s="613" customFormat="1" ht="25.5">
      <c r="A100" s="682" t="s">
        <v>49</v>
      </c>
      <c r="B100" s="584" t="s">
        <v>94</v>
      </c>
      <c r="C100" s="617"/>
      <c r="D100" s="545"/>
      <c r="E100" s="577"/>
      <c r="F100" s="676"/>
      <c r="O100" s="619"/>
    </row>
    <row r="101" spans="1:15" ht="15.75">
      <c r="A101" s="691"/>
      <c r="B101" s="584"/>
      <c r="C101" s="692"/>
      <c r="E101" s="582"/>
      <c r="F101" s="613"/>
      <c r="G101" s="517"/>
      <c r="H101" s="517"/>
      <c r="K101" s="517"/>
      <c r="L101" s="517"/>
      <c r="M101" s="517"/>
      <c r="O101" s="693"/>
    </row>
    <row r="102" spans="1:15" ht="15.75">
      <c r="A102" s="682"/>
      <c r="B102" s="585" t="s">
        <v>20</v>
      </c>
      <c r="C102" s="621">
        <f>827.94*0.42</f>
        <v>347.7348</v>
      </c>
      <c r="D102" s="313"/>
      <c r="E102" s="572">
        <f>C102*D102</f>
        <v>0</v>
      </c>
      <c r="F102" s="545"/>
      <c r="G102" s="517"/>
      <c r="H102" s="517"/>
      <c r="K102" s="517"/>
      <c r="L102" s="517"/>
      <c r="M102" s="517"/>
      <c r="O102" s="619"/>
    </row>
    <row r="103" spans="1:15" ht="15.75">
      <c r="A103" s="682"/>
      <c r="B103" s="584"/>
      <c r="C103" s="617"/>
      <c r="E103" s="577"/>
      <c r="F103" s="676"/>
      <c r="G103" s="517"/>
      <c r="H103" s="517"/>
      <c r="K103" s="517"/>
      <c r="L103" s="517"/>
      <c r="M103" s="517"/>
      <c r="O103" s="619"/>
    </row>
    <row r="104" spans="1:9" ht="51">
      <c r="A104" s="663" t="s">
        <v>50</v>
      </c>
      <c r="B104" s="576" t="s">
        <v>541</v>
      </c>
      <c r="E104" s="577"/>
      <c r="F104" s="676"/>
      <c r="I104" s="680"/>
    </row>
    <row r="105" spans="1:6" ht="15.75">
      <c r="A105" s="690"/>
      <c r="B105" s="576"/>
      <c r="E105" s="577"/>
      <c r="F105" s="676"/>
    </row>
    <row r="106" spans="2:6" ht="15.75">
      <c r="B106" s="570" t="s">
        <v>20</v>
      </c>
      <c r="C106" s="612">
        <v>110.7</v>
      </c>
      <c r="D106" s="313"/>
      <c r="E106" s="572">
        <f>C106*D106</f>
        <v>0</v>
      </c>
      <c r="F106" s="545"/>
    </row>
    <row r="107" spans="2:6" ht="15.75">
      <c r="B107" s="576"/>
      <c r="C107" s="586"/>
      <c r="D107" s="587"/>
      <c r="E107" s="588"/>
      <c r="F107" s="676"/>
    </row>
    <row r="108" spans="1:6" ht="216.75">
      <c r="A108" s="663" t="s">
        <v>51</v>
      </c>
      <c r="B108" s="625" t="s">
        <v>174</v>
      </c>
      <c r="E108" s="577"/>
      <c r="F108" s="676"/>
    </row>
    <row r="109" spans="1:6" ht="15.75">
      <c r="A109" s="690"/>
      <c r="B109" s="576"/>
      <c r="E109" s="577"/>
      <c r="F109" s="676"/>
    </row>
    <row r="110" spans="2:6" ht="15.75">
      <c r="B110" s="570" t="s">
        <v>25</v>
      </c>
      <c r="C110" s="571">
        <f>C64</f>
        <v>572</v>
      </c>
      <c r="D110" s="313"/>
      <c r="E110" s="572">
        <f>C110*D110</f>
        <v>0</v>
      </c>
      <c r="F110" s="545"/>
    </row>
    <row r="111" spans="2:6" ht="15.75">
      <c r="B111" s="576"/>
      <c r="E111" s="577"/>
      <c r="F111" s="545"/>
    </row>
    <row r="112" spans="1:6" ht="25.5">
      <c r="A112" s="663" t="s">
        <v>67</v>
      </c>
      <c r="B112" s="625" t="s">
        <v>535</v>
      </c>
      <c r="E112" s="577"/>
      <c r="F112" s="676"/>
    </row>
    <row r="113" spans="1:6" ht="15.75">
      <c r="A113" s="690"/>
      <c r="B113" s="576"/>
      <c r="E113" s="577"/>
      <c r="F113" s="676"/>
    </row>
    <row r="114" spans="2:6" ht="15.75">
      <c r="B114" s="570" t="s">
        <v>25</v>
      </c>
      <c r="C114" s="571">
        <v>577</v>
      </c>
      <c r="D114" s="313"/>
      <c r="E114" s="572">
        <f>C114*D114</f>
        <v>0</v>
      </c>
      <c r="F114" s="545"/>
    </row>
    <row r="115" spans="2:6" ht="15.75">
      <c r="B115" s="576"/>
      <c r="E115" s="577"/>
      <c r="F115" s="676"/>
    </row>
    <row r="116" spans="1:6" ht="78">
      <c r="A116" s="663" t="s">
        <v>57</v>
      </c>
      <c r="B116" s="576" t="s">
        <v>98</v>
      </c>
      <c r="E116" s="577"/>
      <c r="F116" s="676"/>
    </row>
    <row r="117" spans="2:6" ht="15.75">
      <c r="B117" s="576"/>
      <c r="E117" s="577"/>
      <c r="F117" s="676"/>
    </row>
    <row r="118" spans="2:6" ht="15.75">
      <c r="B118" s="570" t="s">
        <v>20</v>
      </c>
      <c r="C118" s="694">
        <v>224</v>
      </c>
      <c r="D118" s="313"/>
      <c r="E118" s="572">
        <f>C118*D118</f>
        <v>0</v>
      </c>
      <c r="F118" s="545"/>
    </row>
    <row r="119" spans="2:6" ht="15.75">
      <c r="B119" s="576"/>
      <c r="C119" s="586"/>
      <c r="D119" s="587"/>
      <c r="E119" s="588"/>
      <c r="F119" s="676"/>
    </row>
    <row r="120" spans="1:6" ht="89.25">
      <c r="A120" s="663" t="s">
        <v>58</v>
      </c>
      <c r="B120" s="576" t="s">
        <v>137</v>
      </c>
      <c r="E120" s="577"/>
      <c r="F120" s="676"/>
    </row>
    <row r="121" spans="2:6" ht="15.75">
      <c r="B121" s="576"/>
      <c r="E121" s="577"/>
      <c r="F121" s="676"/>
    </row>
    <row r="122" spans="2:6" ht="15.75">
      <c r="B122" s="570" t="s">
        <v>25</v>
      </c>
      <c r="C122" s="571">
        <f>C60/0.15</f>
        <v>470.66666666666663</v>
      </c>
      <c r="D122" s="313"/>
      <c r="E122" s="572">
        <f>C122*D122</f>
        <v>0</v>
      </c>
      <c r="F122" s="545"/>
    </row>
    <row r="123" spans="2:6" ht="15.75">
      <c r="B123" s="576"/>
      <c r="E123" s="577"/>
      <c r="F123" s="676"/>
    </row>
    <row r="124" spans="1:6" ht="38.25">
      <c r="A124" s="663" t="s">
        <v>64</v>
      </c>
      <c r="B124" s="576" t="s">
        <v>99</v>
      </c>
      <c r="E124" s="577"/>
      <c r="F124" s="676"/>
    </row>
    <row r="125" spans="2:6" ht="15.75">
      <c r="B125" s="576"/>
      <c r="E125" s="577"/>
      <c r="F125" s="676"/>
    </row>
    <row r="126" spans="2:6" ht="15.75">
      <c r="B126" s="570" t="s">
        <v>41</v>
      </c>
      <c r="C126" s="571">
        <v>6</v>
      </c>
      <c r="D126" s="313"/>
      <c r="E126" s="572">
        <f>C126*D126</f>
        <v>0</v>
      </c>
      <c r="F126" s="545"/>
    </row>
    <row r="127" spans="2:6" ht="15.75">
      <c r="B127" s="576"/>
      <c r="E127" s="577"/>
      <c r="F127" s="676"/>
    </row>
    <row r="128" spans="1:15" s="613" customFormat="1" ht="38.25">
      <c r="A128" s="663" t="s">
        <v>65</v>
      </c>
      <c r="B128" s="576" t="s">
        <v>7</v>
      </c>
      <c r="C128" s="545"/>
      <c r="D128" s="545"/>
      <c r="E128" s="577"/>
      <c r="F128" s="676"/>
      <c r="G128" s="677"/>
      <c r="H128" s="678"/>
      <c r="K128" s="614"/>
      <c r="L128" s="614"/>
      <c r="M128" s="614"/>
      <c r="O128" s="524"/>
    </row>
    <row r="129" spans="2:15" ht="15.75">
      <c r="B129" s="576"/>
      <c r="C129" s="581"/>
      <c r="D129" s="581"/>
      <c r="E129" s="582"/>
      <c r="F129" s="613"/>
      <c r="O129" s="583"/>
    </row>
    <row r="130" spans="2:6" ht="15.75">
      <c r="B130" s="570" t="s">
        <v>262</v>
      </c>
      <c r="C130" s="571"/>
      <c r="D130" s="571"/>
      <c r="E130" s="572">
        <f>(E60+E64+E70+E73+E79+E82+E86+E90+E94+E98+E102+E106+E110+E114+E118+E126)*0.1</f>
        <v>0</v>
      </c>
      <c r="F130" s="545"/>
    </row>
    <row r="131" spans="2:6" ht="15.75">
      <c r="B131" s="576"/>
      <c r="E131" s="577"/>
      <c r="F131" s="676"/>
    </row>
    <row r="132" spans="1:15" s="529" customFormat="1" ht="16.5" thickBot="1">
      <c r="A132" s="663"/>
      <c r="B132" s="606" t="s">
        <v>21</v>
      </c>
      <c r="C132" s="626"/>
      <c r="D132" s="626"/>
      <c r="E132" s="607">
        <f>SUM(E60:E131)</f>
        <v>0</v>
      </c>
      <c r="F132" s="514"/>
      <c r="G132" s="654"/>
      <c r="H132" s="655"/>
      <c r="K132" s="530"/>
      <c r="L132" s="530"/>
      <c r="M132" s="530"/>
      <c r="O132" s="523"/>
    </row>
    <row r="133" spans="1:15" s="529" customFormat="1" ht="16.5" thickTop="1">
      <c r="A133" s="663"/>
      <c r="B133" s="695"/>
      <c r="C133" s="696"/>
      <c r="D133" s="696"/>
      <c r="E133" s="697"/>
      <c r="F133" s="514"/>
      <c r="G133" s="654"/>
      <c r="H133" s="655"/>
      <c r="K133" s="530"/>
      <c r="L133" s="530"/>
      <c r="M133" s="530"/>
      <c r="O133" s="523"/>
    </row>
    <row r="134" spans="1:15" ht="15.75">
      <c r="A134" s="651"/>
      <c r="B134" s="627"/>
      <c r="C134" s="522"/>
      <c r="D134" s="522"/>
      <c r="E134" s="609"/>
      <c r="O134" s="523"/>
    </row>
    <row r="135" spans="1:15" s="629" customFormat="1" ht="15.75">
      <c r="A135" s="698" t="s">
        <v>42</v>
      </c>
      <c r="B135" s="552" t="s">
        <v>18</v>
      </c>
      <c r="C135" s="553" t="s">
        <v>176</v>
      </c>
      <c r="D135" s="554" t="s">
        <v>177</v>
      </c>
      <c r="E135" s="554" t="s">
        <v>456</v>
      </c>
      <c r="F135" s="699"/>
      <c r="G135" s="700"/>
      <c r="H135" s="701"/>
      <c r="K135" s="630"/>
      <c r="L135" s="630"/>
      <c r="M135" s="630"/>
      <c r="O135" s="631"/>
    </row>
    <row r="136" spans="1:15" ht="15.75">
      <c r="A136" s="674"/>
      <c r="B136" s="627"/>
      <c r="C136" s="574"/>
      <c r="D136" s="574"/>
      <c r="E136" s="632"/>
      <c r="F136" s="529"/>
      <c r="O136" s="555"/>
    </row>
    <row r="137" spans="1:6" ht="25.5">
      <c r="A137" s="663" t="s">
        <v>114</v>
      </c>
      <c r="B137" s="633" t="s">
        <v>100</v>
      </c>
      <c r="F137" s="676"/>
    </row>
    <row r="138" spans="2:6" ht="15.75">
      <c r="B138" s="576"/>
      <c r="F138" s="676"/>
    </row>
    <row r="139" spans="2:6" ht="15.75">
      <c r="B139" s="570" t="s">
        <v>22</v>
      </c>
      <c r="C139" s="571">
        <v>519</v>
      </c>
      <c r="D139" s="349"/>
      <c r="E139" s="572">
        <f>C139*D139</f>
        <v>0</v>
      </c>
      <c r="F139" s="545"/>
    </row>
    <row r="140" spans="2:6" ht="15.75">
      <c r="B140" s="576"/>
      <c r="C140" s="634"/>
      <c r="E140" s="577"/>
      <c r="F140" s="545"/>
    </row>
    <row r="141" spans="1:6" ht="51">
      <c r="A141" s="663" t="s">
        <v>80</v>
      </c>
      <c r="B141" s="633" t="s">
        <v>101</v>
      </c>
      <c r="E141" s="577"/>
      <c r="F141" s="676"/>
    </row>
    <row r="142" spans="2:6" ht="15.75">
      <c r="B142" s="576"/>
      <c r="E142" s="577"/>
      <c r="F142" s="676"/>
    </row>
    <row r="143" spans="2:6" ht="15.75">
      <c r="B143" s="570" t="s">
        <v>22</v>
      </c>
      <c r="C143" s="612">
        <v>519</v>
      </c>
      <c r="D143" s="349"/>
      <c r="E143" s="572">
        <f>C143*D143</f>
        <v>0</v>
      </c>
      <c r="F143" s="545"/>
    </row>
    <row r="144" spans="1:15" s="636" customFormat="1" ht="15.75">
      <c r="A144" s="663"/>
      <c r="B144" s="576"/>
      <c r="C144" s="586"/>
      <c r="D144" s="587"/>
      <c r="E144" s="588"/>
      <c r="F144" s="545"/>
      <c r="O144" s="637"/>
    </row>
    <row r="145" spans="1:15" s="636" customFormat="1" ht="63.75">
      <c r="A145" s="663" t="s">
        <v>103</v>
      </c>
      <c r="B145" s="625" t="s">
        <v>133</v>
      </c>
      <c r="C145" s="545"/>
      <c r="D145" s="545"/>
      <c r="E145" s="577"/>
      <c r="F145" s="702"/>
      <c r="I145" s="703"/>
      <c r="O145" s="524"/>
    </row>
    <row r="146" spans="1:15" s="636" customFormat="1" ht="15.75">
      <c r="A146" s="663"/>
      <c r="B146" s="625"/>
      <c r="C146" s="545"/>
      <c r="D146" s="545"/>
      <c r="E146" s="577"/>
      <c r="F146" s="702"/>
      <c r="I146" s="703"/>
      <c r="O146" s="524"/>
    </row>
    <row r="147" spans="1:15" s="636" customFormat="1" ht="15.75">
      <c r="A147" s="663"/>
      <c r="B147" s="570" t="s">
        <v>128</v>
      </c>
      <c r="C147" s="638">
        <v>1</v>
      </c>
      <c r="D147" s="349"/>
      <c r="E147" s="572">
        <f>C147*D147</f>
        <v>0</v>
      </c>
      <c r="F147" s="545"/>
      <c r="O147" s="637"/>
    </row>
    <row r="148" spans="1:15" s="636" customFormat="1" ht="15.75">
      <c r="A148" s="663"/>
      <c r="B148" s="570" t="s">
        <v>123</v>
      </c>
      <c r="C148" s="638">
        <v>16</v>
      </c>
      <c r="D148" s="349"/>
      <c r="E148" s="572">
        <f>C148*D148</f>
        <v>0</v>
      </c>
      <c r="F148" s="545"/>
      <c r="O148" s="637"/>
    </row>
    <row r="149" spans="1:15" s="636" customFormat="1" ht="15.75">
      <c r="A149" s="663"/>
      <c r="B149" s="570" t="s">
        <v>124</v>
      </c>
      <c r="C149" s="638">
        <v>1</v>
      </c>
      <c r="D149" s="349"/>
      <c r="E149" s="572">
        <f>C149*D149</f>
        <v>0</v>
      </c>
      <c r="F149" s="545"/>
      <c r="O149" s="637"/>
    </row>
    <row r="150" spans="1:15" s="636" customFormat="1" ht="15.75">
      <c r="A150" s="663"/>
      <c r="B150" s="570" t="s">
        <v>125</v>
      </c>
      <c r="C150" s="638">
        <v>1</v>
      </c>
      <c r="D150" s="349"/>
      <c r="E150" s="572">
        <f>C150*D150</f>
        <v>0</v>
      </c>
      <c r="F150" s="545"/>
      <c r="O150" s="637"/>
    </row>
    <row r="151" spans="1:15" s="636" customFormat="1" ht="15.75">
      <c r="A151" s="663"/>
      <c r="B151" s="576"/>
      <c r="C151" s="635"/>
      <c r="D151" s="617"/>
      <c r="E151" s="577"/>
      <c r="F151" s="545"/>
      <c r="O151" s="637"/>
    </row>
    <row r="152" spans="1:15" s="636" customFormat="1" ht="15.75">
      <c r="A152" s="663"/>
      <c r="B152" s="576"/>
      <c r="D152" s="514"/>
      <c r="E152" s="535"/>
      <c r="F152" s="545"/>
      <c r="O152" s="637"/>
    </row>
    <row r="153" spans="1:15" s="636" customFormat="1" ht="102">
      <c r="A153" s="663" t="s">
        <v>81</v>
      </c>
      <c r="B153" s="625" t="s">
        <v>134</v>
      </c>
      <c r="C153" s="545"/>
      <c r="D153" s="545"/>
      <c r="E153" s="577"/>
      <c r="F153" s="702"/>
      <c r="I153" s="703"/>
      <c r="O153" s="524"/>
    </row>
    <row r="154" spans="1:15" s="636" customFormat="1" ht="15.75">
      <c r="A154" s="663"/>
      <c r="B154" s="576"/>
      <c r="C154" s="545"/>
      <c r="D154" s="545"/>
      <c r="E154" s="577"/>
      <c r="F154" s="702"/>
      <c r="O154" s="524"/>
    </row>
    <row r="155" spans="1:15" s="636" customFormat="1" ht="15.75">
      <c r="A155" s="663"/>
      <c r="B155" s="570" t="s">
        <v>127</v>
      </c>
      <c r="C155" s="638">
        <f>C147</f>
        <v>1</v>
      </c>
      <c r="D155" s="349"/>
      <c r="E155" s="572">
        <f>C155*D155</f>
        <v>0</v>
      </c>
      <c r="F155" s="545"/>
      <c r="O155" s="637"/>
    </row>
    <row r="156" spans="1:15" s="636" customFormat="1" ht="15.75">
      <c r="A156" s="663"/>
      <c r="B156" s="570" t="s">
        <v>123</v>
      </c>
      <c r="C156" s="638">
        <f>C148</f>
        <v>16</v>
      </c>
      <c r="D156" s="349"/>
      <c r="E156" s="572">
        <f>C156*D156</f>
        <v>0</v>
      </c>
      <c r="F156" s="545"/>
      <c r="O156" s="637"/>
    </row>
    <row r="157" spans="1:15" s="636" customFormat="1" ht="15.75">
      <c r="A157" s="663"/>
      <c r="B157" s="570" t="s">
        <v>124</v>
      </c>
      <c r="C157" s="638">
        <f>C149</f>
        <v>1</v>
      </c>
      <c r="D157" s="349"/>
      <c r="E157" s="572">
        <f>C157*D157</f>
        <v>0</v>
      </c>
      <c r="F157" s="545"/>
      <c r="O157" s="637"/>
    </row>
    <row r="158" spans="1:15" s="636" customFormat="1" ht="15.75">
      <c r="A158" s="663"/>
      <c r="B158" s="570" t="s">
        <v>125</v>
      </c>
      <c r="C158" s="638">
        <f>C150</f>
        <v>1</v>
      </c>
      <c r="D158" s="349"/>
      <c r="E158" s="572">
        <f>C158*D158</f>
        <v>0</v>
      </c>
      <c r="F158" s="545"/>
      <c r="O158" s="637"/>
    </row>
    <row r="159" spans="1:15" s="458" customFormat="1" ht="15.75">
      <c r="A159" s="704"/>
      <c r="B159" s="625"/>
      <c r="C159" s="705"/>
      <c r="D159" s="545"/>
      <c r="E159" s="642"/>
      <c r="F159" s="497"/>
      <c r="O159" s="643"/>
    </row>
    <row r="160" spans="1:15" s="458" customFormat="1" ht="140.25">
      <c r="A160" s="704" t="s">
        <v>111</v>
      </c>
      <c r="B160" s="706" t="s">
        <v>173</v>
      </c>
      <c r="C160" s="497"/>
      <c r="D160" s="545"/>
      <c r="E160" s="642"/>
      <c r="F160" s="707"/>
      <c r="I160" s="703"/>
      <c r="O160" s="643"/>
    </row>
    <row r="161" spans="1:15" s="458" customFormat="1" ht="15.75">
      <c r="A161" s="704"/>
      <c r="B161" s="625"/>
      <c r="C161" s="497"/>
      <c r="D161" s="545"/>
      <c r="E161" s="642"/>
      <c r="F161" s="707"/>
      <c r="O161" s="643"/>
    </row>
    <row r="162" spans="1:15" s="458" customFormat="1" ht="15.75">
      <c r="A162" s="704"/>
      <c r="B162" s="645" t="s">
        <v>23</v>
      </c>
      <c r="C162" s="708">
        <v>12</v>
      </c>
      <c r="D162" s="313"/>
      <c r="E162" s="572">
        <f>C162*D162</f>
        <v>0</v>
      </c>
      <c r="F162" s="497"/>
      <c r="H162" s="709"/>
      <c r="O162" s="643"/>
    </row>
    <row r="163" spans="1:15" s="458" customFormat="1" ht="15.75">
      <c r="A163" s="704"/>
      <c r="B163" s="625"/>
      <c r="C163" s="586"/>
      <c r="D163" s="587"/>
      <c r="E163" s="588"/>
      <c r="F163" s="497"/>
      <c r="H163" s="709"/>
      <c r="O163" s="643"/>
    </row>
    <row r="164" spans="1:15" s="458" customFormat="1" ht="114.75">
      <c r="A164" s="704" t="s">
        <v>184</v>
      </c>
      <c r="B164" s="644" t="s">
        <v>187</v>
      </c>
      <c r="C164" s="497"/>
      <c r="D164" s="545"/>
      <c r="E164" s="642"/>
      <c r="F164" s="707"/>
      <c r="I164" s="710"/>
      <c r="O164" s="643"/>
    </row>
    <row r="165" spans="1:15" s="458" customFormat="1" ht="15.75">
      <c r="A165" s="704"/>
      <c r="B165" s="625"/>
      <c r="C165" s="497"/>
      <c r="D165" s="545"/>
      <c r="E165" s="642"/>
      <c r="F165" s="707"/>
      <c r="O165" s="643"/>
    </row>
    <row r="166" spans="1:15" s="458" customFormat="1" ht="15.75">
      <c r="A166" s="704"/>
      <c r="B166" s="645" t="s">
        <v>71</v>
      </c>
      <c r="C166" s="646">
        <v>38</v>
      </c>
      <c r="D166" s="313"/>
      <c r="E166" s="572">
        <f>C166*D166</f>
        <v>0</v>
      </c>
      <c r="F166" s="497"/>
      <c r="H166" s="709"/>
      <c r="O166" s="643"/>
    </row>
    <row r="167" spans="2:13" ht="15.75">
      <c r="B167" s="576"/>
      <c r="E167" s="577"/>
      <c r="F167" s="676"/>
      <c r="G167" s="517"/>
      <c r="H167" s="517"/>
      <c r="K167" s="517"/>
      <c r="L167" s="517"/>
      <c r="M167" s="517"/>
    </row>
    <row r="168" spans="1:6" ht="38.25">
      <c r="A168" s="663" t="s">
        <v>1</v>
      </c>
      <c r="B168" s="576" t="s">
        <v>464</v>
      </c>
      <c r="E168" s="577"/>
      <c r="F168" s="676"/>
    </row>
    <row r="169" spans="2:6" ht="15.75">
      <c r="B169" s="576"/>
      <c r="E169" s="577"/>
      <c r="F169" s="676"/>
    </row>
    <row r="170" spans="2:15" ht="15.75">
      <c r="B170" s="570" t="s">
        <v>23</v>
      </c>
      <c r="C170" s="571">
        <v>19</v>
      </c>
      <c r="D170" s="313"/>
      <c r="E170" s="572">
        <f>C170*D170</f>
        <v>0</v>
      </c>
      <c r="F170" s="545"/>
      <c r="O170" s="637"/>
    </row>
    <row r="171" spans="2:15" ht="15.75">
      <c r="B171" s="576"/>
      <c r="E171" s="577"/>
      <c r="F171" s="545"/>
      <c r="O171" s="637"/>
    </row>
    <row r="172" spans="1:6" ht="25.5">
      <c r="A172" s="663" t="s">
        <v>107</v>
      </c>
      <c r="B172" s="576" t="s">
        <v>105</v>
      </c>
      <c r="E172" s="577"/>
      <c r="F172" s="676"/>
    </row>
    <row r="173" spans="2:6" ht="15.75">
      <c r="B173" s="576"/>
      <c r="E173" s="577"/>
      <c r="F173" s="514"/>
    </row>
    <row r="174" spans="2:6" ht="15.75">
      <c r="B174" s="570" t="s">
        <v>22</v>
      </c>
      <c r="C174" s="571">
        <v>519</v>
      </c>
      <c r="D174" s="313"/>
      <c r="E174" s="572">
        <f>C174*D174</f>
        <v>0</v>
      </c>
      <c r="F174" s="545"/>
    </row>
    <row r="175" spans="2:15" ht="15.75">
      <c r="B175" s="576"/>
      <c r="E175" s="577"/>
      <c r="F175" s="545"/>
      <c r="O175" s="637"/>
    </row>
    <row r="176" spans="1:6" ht="38.25">
      <c r="A176" s="663" t="s">
        <v>2</v>
      </c>
      <c r="B176" s="576" t="s">
        <v>465</v>
      </c>
      <c r="E176" s="577"/>
      <c r="F176" s="676"/>
    </row>
    <row r="177" spans="2:6" ht="15.75">
      <c r="B177" s="711"/>
      <c r="C177" s="623"/>
      <c r="D177" s="623"/>
      <c r="E177" s="577"/>
      <c r="F177" s="514"/>
    </row>
    <row r="178" spans="2:6" ht="15.75">
      <c r="B178" s="570" t="s">
        <v>22</v>
      </c>
      <c r="C178" s="571">
        <v>519</v>
      </c>
      <c r="D178" s="313"/>
      <c r="E178" s="572">
        <f>C178*D178</f>
        <v>0</v>
      </c>
      <c r="F178" s="545"/>
    </row>
    <row r="179" spans="2:6" ht="15.75">
      <c r="B179" s="576"/>
      <c r="E179" s="577"/>
      <c r="F179" s="545"/>
    </row>
    <row r="180" spans="1:6" ht="25.5">
      <c r="A180" s="663" t="s">
        <v>112</v>
      </c>
      <c r="B180" s="576" t="s">
        <v>466</v>
      </c>
      <c r="E180" s="577"/>
      <c r="F180" s="676"/>
    </row>
    <row r="181" spans="2:6" ht="15.75">
      <c r="B181" s="576"/>
      <c r="E181" s="577"/>
      <c r="F181" s="514"/>
    </row>
    <row r="182" spans="2:6" ht="15.75">
      <c r="B182" s="570" t="s">
        <v>22</v>
      </c>
      <c r="C182" s="571">
        <v>519</v>
      </c>
      <c r="D182" s="313"/>
      <c r="E182" s="572">
        <f>C182*D182</f>
        <v>0</v>
      </c>
      <c r="F182" s="545"/>
    </row>
    <row r="183" spans="2:6" ht="15.75">
      <c r="B183" s="576"/>
      <c r="E183" s="577"/>
      <c r="F183" s="676"/>
    </row>
    <row r="184" spans="1:15" s="613" customFormat="1" ht="51">
      <c r="A184" s="663" t="s">
        <v>113</v>
      </c>
      <c r="B184" s="576" t="s">
        <v>9</v>
      </c>
      <c r="C184" s="545"/>
      <c r="D184" s="545"/>
      <c r="E184" s="577"/>
      <c r="F184" s="676"/>
      <c r="G184" s="677"/>
      <c r="H184" s="678"/>
      <c r="K184" s="614"/>
      <c r="L184" s="614"/>
      <c r="M184" s="614"/>
      <c r="O184" s="524"/>
    </row>
    <row r="185" spans="2:15" ht="15.75">
      <c r="B185" s="576"/>
      <c r="C185" s="581"/>
      <c r="D185" s="581"/>
      <c r="E185" s="582"/>
      <c r="F185" s="613"/>
      <c r="O185" s="583"/>
    </row>
    <row r="186" spans="2:9" ht="15.75">
      <c r="B186" s="570" t="s">
        <v>262</v>
      </c>
      <c r="C186" s="571"/>
      <c r="D186" s="571"/>
      <c r="E186" s="572">
        <f>(E139+E143+E147+E148+E149+E150+E155+E156+E157+E158+E162+E166+E170+E174+E178+E182)*0.1</f>
        <v>0</v>
      </c>
      <c r="F186" s="545"/>
      <c r="H186" s="546"/>
      <c r="I186" s="546"/>
    </row>
    <row r="187" spans="2:6" ht="15.75">
      <c r="B187" s="576"/>
      <c r="E187" s="577"/>
      <c r="F187" s="676"/>
    </row>
    <row r="188" spans="2:15" ht="16.5" thickBot="1">
      <c r="B188" s="540" t="s">
        <v>24</v>
      </c>
      <c r="C188" s="626"/>
      <c r="D188" s="626"/>
      <c r="E188" s="607">
        <f>SUM(E139:E187)</f>
        <v>0</v>
      </c>
      <c r="O188" s="523"/>
    </row>
    <row r="189" ht="16.5" thickTop="1"/>
  </sheetData>
  <sheetProtection password="CE2E" sheet="1" objects="1" scenarios="1" selectLockedCells="1"/>
  <conditionalFormatting sqref="C186:E188 C70:E90 C94:E106 C120:E122 C57:E65 C145:E148 C156:E162 C164:E182 E149:E150 E155 C108:C117 D108:E118 C36:E55 C126:E134 C136:E143 E12:E15">
    <cfRule type="cellIs" priority="12" dxfId="35" operator="greaterThan" stopIfTrue="1">
      <formula>0</formula>
    </cfRule>
  </conditionalFormatting>
  <printOptions/>
  <pageMargins left="0.984251968503937" right="0.7874015748031497" top="0.984251968503937" bottom="0.7874015748031497" header="0.3937007874015748" footer="0.3937007874015748"/>
  <pageSetup firstPageNumber="9" useFirstPageNumber="1" horizontalDpi="600" verticalDpi="600" orientation="portrait" paperSize="9" scale="90" r:id="rId1"/>
  <headerFooter alignWithMargins="0">
    <oddFooter>&amp;R&amp;P/73</oddFooter>
  </headerFooter>
  <rowBreaks count="3" manualBreakCount="3">
    <brk id="31" max="4" man="1"/>
    <brk id="65" max="4" man="1"/>
    <brk id="95" max="4" man="1"/>
  </rowBreaks>
</worksheet>
</file>

<file path=xl/worksheets/sheet5.xml><?xml version="1.0" encoding="utf-8"?>
<worksheet xmlns="http://schemas.openxmlformats.org/spreadsheetml/2006/main" xmlns:r="http://schemas.openxmlformats.org/officeDocument/2006/relationships">
  <dimension ref="A1:O167"/>
  <sheetViews>
    <sheetView view="pageBreakPreview" zoomScaleSheetLayoutView="100" zoomScalePageLayoutView="0" workbookViewId="0" topLeftCell="A1">
      <selection activeCell="D41" sqref="D41"/>
    </sheetView>
  </sheetViews>
  <sheetFormatPr defaultColWidth="8.69921875" defaultRowHeight="15.75"/>
  <cols>
    <col min="1" max="1" width="6" style="663" customWidth="1"/>
    <col min="2" max="2" width="38.8984375" style="544" customWidth="1"/>
    <col min="3" max="3" width="6.69921875" style="545" customWidth="1"/>
    <col min="4" max="4" width="12.19921875" style="545" customWidth="1"/>
    <col min="5" max="5" width="12.19921875" style="546" customWidth="1"/>
    <col min="6" max="6" width="7.19921875" style="517" customWidth="1"/>
    <col min="7" max="7" width="7.19921875" style="647" customWidth="1"/>
    <col min="8" max="8" width="8.69921875" style="648" customWidth="1"/>
    <col min="9" max="9" width="25.59765625" style="517" customWidth="1"/>
    <col min="10" max="10" width="15.59765625" style="517" customWidth="1"/>
    <col min="11" max="13" width="8.69921875" style="518" customWidth="1"/>
    <col min="14" max="14" width="8.69921875" style="517" customWidth="1"/>
    <col min="15" max="15" width="11.19921875" style="524" customWidth="1"/>
    <col min="16" max="16384" width="8.69921875" style="517" customWidth="1"/>
  </cols>
  <sheetData>
    <row r="1" spans="1:15" s="503" customFormat="1" ht="15.75">
      <c r="A1" s="650"/>
      <c r="B1" s="500"/>
      <c r="C1" s="450"/>
      <c r="D1" s="451"/>
      <c r="E1" s="501"/>
      <c r="F1" s="502"/>
      <c r="O1" s="504"/>
    </row>
    <row r="2" spans="1:15" s="503" customFormat="1" ht="15.75">
      <c r="A2" s="650"/>
      <c r="B2" s="500"/>
      <c r="C2" s="450"/>
      <c r="D2" s="451"/>
      <c r="E2" s="501"/>
      <c r="F2" s="502"/>
      <c r="O2" s="504"/>
    </row>
    <row r="3" spans="1:15" s="503" customFormat="1" ht="15.75">
      <c r="A3" s="650"/>
      <c r="B3" s="500"/>
      <c r="C3" s="452"/>
      <c r="D3" s="451"/>
      <c r="E3" s="501"/>
      <c r="F3" s="502"/>
      <c r="O3" s="504"/>
    </row>
    <row r="4" spans="1:15" s="503" customFormat="1" ht="15.75">
      <c r="A4" s="650"/>
      <c r="B4" s="500"/>
      <c r="C4" s="452"/>
      <c r="D4" s="505"/>
      <c r="E4" s="506"/>
      <c r="O4" s="507"/>
    </row>
    <row r="5" spans="1:15" s="503" customFormat="1" ht="15.75">
      <c r="A5" s="650"/>
      <c r="B5" s="500"/>
      <c r="C5" s="450"/>
      <c r="D5" s="451"/>
      <c r="E5" s="506"/>
      <c r="O5" s="504"/>
    </row>
    <row r="6" spans="1:15" s="508" customFormat="1" ht="15.75">
      <c r="A6" s="650"/>
      <c r="B6" s="500"/>
      <c r="C6" s="454"/>
      <c r="D6" s="505"/>
      <c r="E6" s="506"/>
      <c r="G6" s="509"/>
      <c r="H6" s="510"/>
      <c r="K6" s="511"/>
      <c r="L6" s="511"/>
      <c r="M6" s="511"/>
      <c r="O6" s="507"/>
    </row>
    <row r="7" spans="1:15" s="508" customFormat="1" ht="15.75">
      <c r="A7" s="650"/>
      <c r="B7" s="500"/>
      <c r="C7" s="454"/>
      <c r="D7" s="505"/>
      <c r="E7" s="506"/>
      <c r="G7" s="509"/>
      <c r="H7" s="510"/>
      <c r="K7" s="511"/>
      <c r="L7" s="511"/>
      <c r="M7" s="511"/>
      <c r="O7" s="507"/>
    </row>
    <row r="9" spans="1:15" ht="15.75">
      <c r="A9" s="651" t="s">
        <v>263</v>
      </c>
      <c r="B9" s="513" t="s">
        <v>545</v>
      </c>
      <c r="C9" s="514"/>
      <c r="D9" s="514"/>
      <c r="E9" s="515"/>
      <c r="O9" s="519"/>
    </row>
    <row r="10" spans="1:15" ht="15.75">
      <c r="A10" s="651"/>
      <c r="B10" s="520"/>
      <c r="C10" s="514"/>
      <c r="D10" s="514"/>
      <c r="E10" s="515"/>
      <c r="O10" s="519"/>
    </row>
    <row r="11" spans="1:5" ht="15.75">
      <c r="A11" s="651"/>
      <c r="B11" s="521"/>
      <c r="C11" s="522"/>
      <c r="D11" s="522"/>
      <c r="E11" s="523"/>
    </row>
    <row r="12" spans="1:15" s="529" customFormat="1" ht="15.75">
      <c r="A12" s="652" t="s">
        <v>27</v>
      </c>
      <c r="B12" s="526" t="s">
        <v>26</v>
      </c>
      <c r="C12" s="527"/>
      <c r="D12" s="527"/>
      <c r="E12" s="528">
        <f>E59</f>
        <v>0</v>
      </c>
      <c r="F12" s="653"/>
      <c r="G12" s="654"/>
      <c r="H12" s="655"/>
      <c r="I12" s="656"/>
      <c r="K12" s="530"/>
      <c r="L12" s="530"/>
      <c r="M12" s="530"/>
      <c r="O12" s="515"/>
    </row>
    <row r="13" spans="1:15" ht="15.75">
      <c r="A13" s="652" t="s">
        <v>32</v>
      </c>
      <c r="B13" s="531" t="s">
        <v>17</v>
      </c>
      <c r="C13" s="532"/>
      <c r="D13" s="532"/>
      <c r="E13" s="533">
        <f>E120</f>
        <v>0</v>
      </c>
      <c r="F13" s="653"/>
      <c r="I13" s="657"/>
      <c r="O13" s="515"/>
    </row>
    <row r="14" spans="1:15" ht="15.75">
      <c r="A14" s="652" t="s">
        <v>42</v>
      </c>
      <c r="B14" s="531" t="s">
        <v>18</v>
      </c>
      <c r="C14" s="532"/>
      <c r="D14" s="532"/>
      <c r="E14" s="533">
        <f>E165</f>
        <v>0</v>
      </c>
      <c r="F14" s="653"/>
      <c r="I14" s="657"/>
      <c r="N14" s="538"/>
      <c r="O14" s="539"/>
    </row>
    <row r="15" spans="1:15" ht="15.75">
      <c r="A15" s="651"/>
      <c r="B15" s="534"/>
      <c r="C15" s="514"/>
      <c r="D15" s="514"/>
      <c r="E15" s="515"/>
      <c r="I15" s="657"/>
      <c r="J15" s="661"/>
      <c r="N15" s="538"/>
      <c r="O15" s="539"/>
    </row>
    <row r="16" spans="1:15" ht="16.5" thickBot="1">
      <c r="A16" s="651"/>
      <c r="B16" s="540" t="s">
        <v>53</v>
      </c>
      <c r="C16" s="541"/>
      <c r="D16" s="541"/>
      <c r="E16" s="542">
        <f>SUM(E12:E15)</f>
        <v>0</v>
      </c>
      <c r="F16" s="653"/>
      <c r="I16" s="662"/>
      <c r="N16" s="538"/>
      <c r="O16" s="539"/>
    </row>
    <row r="17" spans="14:15" ht="16.5" thickTop="1">
      <c r="N17" s="538"/>
      <c r="O17" s="547"/>
    </row>
    <row r="20" ht="15.75">
      <c r="B20" s="548" t="s">
        <v>83</v>
      </c>
    </row>
    <row r="21" ht="51">
      <c r="B21" s="548" t="s">
        <v>86</v>
      </c>
    </row>
    <row r="22" ht="15.75">
      <c r="B22" s="548"/>
    </row>
    <row r="23" ht="15.75">
      <c r="B23" s="548" t="s">
        <v>84</v>
      </c>
    </row>
    <row r="24" ht="38.25">
      <c r="B24" s="548" t="s">
        <v>85</v>
      </c>
    </row>
    <row r="25" ht="15.75">
      <c r="B25" s="548"/>
    </row>
    <row r="26" spans="2:3" ht="15.75">
      <c r="B26" s="544" t="s">
        <v>149</v>
      </c>
      <c r="C26" s="549"/>
    </row>
    <row r="27" spans="2:3" ht="38.25">
      <c r="B27" s="548" t="s">
        <v>251</v>
      </c>
      <c r="C27" s="550"/>
    </row>
    <row r="28" ht="15.75">
      <c r="B28" s="548"/>
    </row>
    <row r="29" ht="15.75">
      <c r="B29" s="548"/>
    </row>
    <row r="30" ht="15.75">
      <c r="B30" s="548"/>
    </row>
    <row r="31" ht="15.75">
      <c r="I31" s="549"/>
    </row>
    <row r="32" ht="15.75">
      <c r="I32" s="549"/>
    </row>
    <row r="33" ht="15.75">
      <c r="B33" s="548"/>
    </row>
    <row r="34" ht="15.75">
      <c r="B34" s="548"/>
    </row>
    <row r="37" spans="1:15" s="529" customFormat="1" ht="15.75">
      <c r="A37" s="665" t="s">
        <v>27</v>
      </c>
      <c r="B37" s="610" t="s">
        <v>26</v>
      </c>
      <c r="C37" s="553" t="s">
        <v>176</v>
      </c>
      <c r="D37" s="554" t="s">
        <v>177</v>
      </c>
      <c r="E37" s="554" t="s">
        <v>456</v>
      </c>
      <c r="G37" s="654"/>
      <c r="H37" s="655"/>
      <c r="K37" s="530"/>
      <c r="L37" s="530"/>
      <c r="M37" s="530"/>
      <c r="O37" s="555"/>
    </row>
    <row r="38" spans="1:15" s="529" customFormat="1" ht="15.75">
      <c r="A38" s="666"/>
      <c r="B38" s="627"/>
      <c r="C38" s="586"/>
      <c r="D38" s="587"/>
      <c r="E38" s="587"/>
      <c r="G38" s="654"/>
      <c r="H38" s="655"/>
      <c r="K38" s="530"/>
      <c r="L38" s="530"/>
      <c r="M38" s="530"/>
      <c r="O38" s="555"/>
    </row>
    <row r="39" spans="1:15" s="563" customFormat="1" ht="38.25">
      <c r="A39" s="559" t="s">
        <v>28</v>
      </c>
      <c r="B39" s="560" t="s">
        <v>459</v>
      </c>
      <c r="C39" s="574"/>
      <c r="D39" s="574"/>
      <c r="E39" s="632"/>
      <c r="F39" s="529"/>
      <c r="G39" s="668"/>
      <c r="H39" s="669"/>
      <c r="K39" s="564"/>
      <c r="L39" s="564"/>
      <c r="M39" s="564"/>
      <c r="O39" s="555"/>
    </row>
    <row r="40" spans="1:15" s="529" customFormat="1" ht="15.75">
      <c r="A40" s="565"/>
      <c r="B40" s="566"/>
      <c r="C40" s="567"/>
      <c r="D40" s="567"/>
      <c r="E40" s="568"/>
      <c r="F40" s="563"/>
      <c r="G40" s="654"/>
      <c r="H40" s="655"/>
      <c r="K40" s="530"/>
      <c r="L40" s="530"/>
      <c r="M40" s="530"/>
      <c r="O40" s="569"/>
    </row>
    <row r="41" spans="1:15" s="529" customFormat="1" ht="15.75">
      <c r="A41" s="666"/>
      <c r="B41" s="570" t="s">
        <v>22</v>
      </c>
      <c r="C41" s="571">
        <v>114</v>
      </c>
      <c r="D41" s="313"/>
      <c r="E41" s="572">
        <f>C41*D41</f>
        <v>0</v>
      </c>
      <c r="F41" s="670"/>
      <c r="G41" s="654"/>
      <c r="H41" s="655"/>
      <c r="K41" s="530"/>
      <c r="L41" s="530"/>
      <c r="M41" s="530"/>
      <c r="O41" s="524"/>
    </row>
    <row r="42" spans="1:15" s="529" customFormat="1" ht="15.75">
      <c r="A42" s="666"/>
      <c r="B42" s="573"/>
      <c r="C42" s="574"/>
      <c r="D42" s="545"/>
      <c r="E42" s="575"/>
      <c r="G42" s="654"/>
      <c r="H42" s="655"/>
      <c r="K42" s="530"/>
      <c r="L42" s="530"/>
      <c r="M42" s="530"/>
      <c r="O42" s="555"/>
    </row>
    <row r="43" spans="1:15" s="578" customFormat="1" ht="38.25">
      <c r="A43" s="559" t="s">
        <v>56</v>
      </c>
      <c r="B43" s="576" t="s">
        <v>460</v>
      </c>
      <c r="C43" s="545"/>
      <c r="D43" s="545"/>
      <c r="E43" s="546"/>
      <c r="F43" s="529"/>
      <c r="G43" s="671"/>
      <c r="H43" s="672"/>
      <c r="K43" s="579"/>
      <c r="L43" s="579"/>
      <c r="M43" s="579"/>
      <c r="O43" s="524"/>
    </row>
    <row r="44" spans="1:15" s="529" customFormat="1" ht="15.75">
      <c r="A44" s="673"/>
      <c r="B44" s="576"/>
      <c r="C44" s="581"/>
      <c r="D44" s="545"/>
      <c r="E44" s="679"/>
      <c r="F44" s="578"/>
      <c r="G44" s="654"/>
      <c r="H44" s="655"/>
      <c r="K44" s="530"/>
      <c r="L44" s="530"/>
      <c r="M44" s="530"/>
      <c r="O44" s="583"/>
    </row>
    <row r="45" spans="1:15" s="529" customFormat="1" ht="15.75">
      <c r="A45" s="666"/>
      <c r="B45" s="570" t="s">
        <v>23</v>
      </c>
      <c r="C45" s="571">
        <f>INT(C41/20)+1</f>
        <v>6</v>
      </c>
      <c r="D45" s="313"/>
      <c r="E45" s="572">
        <f>C45*D45</f>
        <v>0</v>
      </c>
      <c r="F45" s="670"/>
      <c r="G45" s="654"/>
      <c r="H45" s="655"/>
      <c r="K45" s="530"/>
      <c r="L45" s="530"/>
      <c r="M45" s="530"/>
      <c r="O45" s="524"/>
    </row>
    <row r="46" spans="1:15" s="529" customFormat="1" ht="15.75">
      <c r="A46" s="666"/>
      <c r="B46" s="576"/>
      <c r="C46" s="545"/>
      <c r="D46" s="545"/>
      <c r="E46" s="546"/>
      <c r="F46" s="545"/>
      <c r="G46" s="654"/>
      <c r="H46" s="655"/>
      <c r="K46" s="530"/>
      <c r="L46" s="530"/>
      <c r="M46" s="530"/>
      <c r="O46" s="524"/>
    </row>
    <row r="47" spans="1:15" s="529" customFormat="1" ht="25.5">
      <c r="A47" s="559" t="s">
        <v>5</v>
      </c>
      <c r="B47" s="576" t="s">
        <v>6</v>
      </c>
      <c r="C47" s="545"/>
      <c r="D47" s="545"/>
      <c r="E47" s="546"/>
      <c r="G47" s="654"/>
      <c r="H47" s="655"/>
      <c r="K47" s="530"/>
      <c r="L47" s="530"/>
      <c r="M47" s="530"/>
      <c r="O47" s="524"/>
    </row>
    <row r="48" spans="1:15" s="529" customFormat="1" ht="15.75">
      <c r="A48" s="673"/>
      <c r="B48" s="576"/>
      <c r="C48" s="581"/>
      <c r="D48" s="581"/>
      <c r="E48" s="679"/>
      <c r="F48" s="578"/>
      <c r="G48" s="654"/>
      <c r="H48" s="655"/>
      <c r="K48" s="530"/>
      <c r="L48" s="530"/>
      <c r="M48" s="530"/>
      <c r="O48" s="583"/>
    </row>
    <row r="49" spans="1:15" s="529" customFormat="1" ht="15.75">
      <c r="A49" s="666"/>
      <c r="B49" s="570" t="s">
        <v>262</v>
      </c>
      <c r="C49" s="571">
        <v>1</v>
      </c>
      <c r="D49" s="313"/>
      <c r="E49" s="572">
        <f>C49*D49</f>
        <v>0</v>
      </c>
      <c r="F49" s="670"/>
      <c r="G49" s="654"/>
      <c r="H49" s="655"/>
      <c r="K49" s="530"/>
      <c r="L49" s="530"/>
      <c r="M49" s="530"/>
      <c r="O49" s="524"/>
    </row>
    <row r="50" spans="1:15" s="529" customFormat="1" ht="15.75">
      <c r="A50" s="666"/>
      <c r="B50" s="576"/>
      <c r="C50" s="545"/>
      <c r="D50" s="545"/>
      <c r="E50" s="546"/>
      <c r="F50" s="545"/>
      <c r="G50" s="654"/>
      <c r="H50" s="655"/>
      <c r="K50" s="530"/>
      <c r="L50" s="530"/>
      <c r="M50" s="530"/>
      <c r="O50" s="524"/>
    </row>
    <row r="51" spans="1:15" s="578" customFormat="1" ht="25.5">
      <c r="A51" s="559" t="s">
        <v>75</v>
      </c>
      <c r="B51" s="576" t="s">
        <v>142</v>
      </c>
      <c r="C51" s="545"/>
      <c r="D51" s="545"/>
      <c r="E51" s="546"/>
      <c r="F51" s="529"/>
      <c r="G51" s="671"/>
      <c r="H51" s="672"/>
      <c r="K51" s="579"/>
      <c r="L51" s="579"/>
      <c r="M51" s="579"/>
      <c r="O51" s="524"/>
    </row>
    <row r="52" spans="1:15" s="529" customFormat="1" ht="15.75">
      <c r="A52" s="673"/>
      <c r="B52" s="576"/>
      <c r="C52" s="581"/>
      <c r="D52" s="581"/>
      <c r="E52" s="679"/>
      <c r="F52" s="578"/>
      <c r="G52" s="654"/>
      <c r="H52" s="655"/>
      <c r="K52" s="530"/>
      <c r="L52" s="530"/>
      <c r="M52" s="530"/>
      <c r="O52" s="583"/>
    </row>
    <row r="53" spans="1:15" s="529" customFormat="1" ht="15.75">
      <c r="A53" s="666"/>
      <c r="B53" s="570" t="s">
        <v>22</v>
      </c>
      <c r="C53" s="571">
        <v>114</v>
      </c>
      <c r="D53" s="313"/>
      <c r="E53" s="572">
        <f>C53*D53</f>
        <v>0</v>
      </c>
      <c r="F53" s="670"/>
      <c r="G53" s="654"/>
      <c r="H53" s="655"/>
      <c r="K53" s="530"/>
      <c r="L53" s="530"/>
      <c r="M53" s="530"/>
      <c r="O53" s="524"/>
    </row>
    <row r="54" spans="1:15" s="529" customFormat="1" ht="15.75">
      <c r="A54" s="666"/>
      <c r="B54" s="576"/>
      <c r="C54" s="545"/>
      <c r="D54" s="545"/>
      <c r="E54" s="546"/>
      <c r="F54" s="670"/>
      <c r="G54" s="654"/>
      <c r="H54" s="655"/>
      <c r="K54" s="530"/>
      <c r="L54" s="530"/>
      <c r="M54" s="530"/>
      <c r="O54" s="524"/>
    </row>
    <row r="55" spans="1:15" s="529" customFormat="1" ht="15.75">
      <c r="A55" s="559" t="s">
        <v>61</v>
      </c>
      <c r="B55" s="584" t="s">
        <v>62</v>
      </c>
      <c r="C55" s="545"/>
      <c r="D55" s="545"/>
      <c r="E55" s="546"/>
      <c r="G55" s="654"/>
      <c r="H55" s="655"/>
      <c r="K55" s="530"/>
      <c r="L55" s="530"/>
      <c r="M55" s="530"/>
      <c r="O55" s="524"/>
    </row>
    <row r="56" spans="1:15" s="529" customFormat="1" ht="15.75">
      <c r="A56" s="673"/>
      <c r="B56" s="584"/>
      <c r="C56" s="581"/>
      <c r="D56" s="581"/>
      <c r="E56" s="679"/>
      <c r="F56" s="578"/>
      <c r="G56" s="654"/>
      <c r="H56" s="655"/>
      <c r="K56" s="530"/>
      <c r="L56" s="530"/>
      <c r="M56" s="530"/>
      <c r="O56" s="583"/>
    </row>
    <row r="57" spans="1:15" s="529" customFormat="1" ht="15.75">
      <c r="A57" s="666"/>
      <c r="B57" s="585" t="s">
        <v>41</v>
      </c>
      <c r="C57" s="571">
        <v>3</v>
      </c>
      <c r="D57" s="313"/>
      <c r="E57" s="572">
        <f>C57*D57</f>
        <v>0</v>
      </c>
      <c r="F57" s="670"/>
      <c r="G57" s="654"/>
      <c r="H57" s="655"/>
      <c r="K57" s="530"/>
      <c r="L57" s="530"/>
      <c r="M57" s="530"/>
      <c r="O57" s="524"/>
    </row>
    <row r="58" spans="1:15" s="529" customFormat="1" ht="15.75">
      <c r="A58" s="666"/>
      <c r="B58" s="576"/>
      <c r="C58" s="545"/>
      <c r="D58" s="545"/>
      <c r="E58" s="546"/>
      <c r="F58" s="545"/>
      <c r="G58" s="654"/>
      <c r="H58" s="655"/>
      <c r="K58" s="530"/>
      <c r="L58" s="530"/>
      <c r="M58" s="530"/>
      <c r="O58" s="524"/>
    </row>
    <row r="59" spans="1:15" s="529" customFormat="1" ht="16.5" thickBot="1">
      <c r="A59" s="674"/>
      <c r="B59" s="606" t="s">
        <v>43</v>
      </c>
      <c r="C59" s="541"/>
      <c r="D59" s="541"/>
      <c r="E59" s="607">
        <f>SUM(E41:E58)</f>
        <v>0</v>
      </c>
      <c r="F59" s="514"/>
      <c r="G59" s="675"/>
      <c r="H59" s="655"/>
      <c r="K59" s="530"/>
      <c r="L59" s="530"/>
      <c r="M59" s="530"/>
      <c r="O59" s="515"/>
    </row>
    <row r="60" spans="1:15" s="529" customFormat="1" ht="16.5" thickTop="1">
      <c r="A60" s="674"/>
      <c r="B60" s="695"/>
      <c r="C60" s="712"/>
      <c r="D60" s="712"/>
      <c r="E60" s="697"/>
      <c r="F60" s="514"/>
      <c r="G60" s="675"/>
      <c r="H60" s="655"/>
      <c r="K60" s="530"/>
      <c r="L60" s="530"/>
      <c r="M60" s="530"/>
      <c r="O60" s="515"/>
    </row>
    <row r="61" spans="1:15" s="529" customFormat="1" ht="15.75">
      <c r="A61" s="665" t="s">
        <v>32</v>
      </c>
      <c r="B61" s="610" t="s">
        <v>17</v>
      </c>
      <c r="C61" s="553" t="s">
        <v>176</v>
      </c>
      <c r="D61" s="554" t="s">
        <v>177</v>
      </c>
      <c r="E61" s="554" t="s">
        <v>456</v>
      </c>
      <c r="G61" s="654"/>
      <c r="H61" s="655"/>
      <c r="K61" s="530"/>
      <c r="L61" s="530"/>
      <c r="M61" s="530"/>
      <c r="O61" s="555"/>
    </row>
    <row r="62" spans="2:6" ht="15.75">
      <c r="B62" s="576"/>
      <c r="F62" s="676"/>
    </row>
    <row r="63" spans="1:8" ht="38.25">
      <c r="A63" s="663" t="s">
        <v>34</v>
      </c>
      <c r="B63" s="576" t="s">
        <v>139</v>
      </c>
      <c r="F63" s="676"/>
      <c r="H63" s="680"/>
    </row>
    <row r="64" spans="2:6" ht="15.75">
      <c r="B64" s="576"/>
      <c r="F64" s="676"/>
    </row>
    <row r="65" spans="2:6" ht="15.75">
      <c r="B65" s="570" t="s">
        <v>25</v>
      </c>
      <c r="C65" s="571">
        <f>10.665/0.09</f>
        <v>118.5</v>
      </c>
      <c r="D65" s="313"/>
      <c r="E65" s="572">
        <f>C65*D65</f>
        <v>0</v>
      </c>
      <c r="F65" s="670"/>
    </row>
    <row r="66" spans="2:6" ht="15.75">
      <c r="B66" s="576"/>
      <c r="C66" s="517"/>
      <c r="D66" s="713"/>
      <c r="E66" s="517"/>
      <c r="F66" s="676"/>
    </row>
    <row r="67" spans="1:6" ht="51">
      <c r="A67" s="663" t="s">
        <v>36</v>
      </c>
      <c r="B67" s="348" t="s">
        <v>529</v>
      </c>
      <c r="F67" s="676"/>
    </row>
    <row r="68" spans="2:6" ht="15.75">
      <c r="B68" s="348" t="s">
        <v>528</v>
      </c>
      <c r="F68" s="676"/>
    </row>
    <row r="69" spans="2:6" ht="15.75">
      <c r="B69" s="348"/>
      <c r="F69" s="676"/>
    </row>
    <row r="70" spans="2:6" ht="15.75">
      <c r="B70" s="576" t="s">
        <v>461</v>
      </c>
      <c r="F70" s="676"/>
    </row>
    <row r="71" spans="2:6" ht="15.75">
      <c r="B71" s="570" t="s">
        <v>20</v>
      </c>
      <c r="C71" s="571">
        <f>264.72*0.5</f>
        <v>132.36</v>
      </c>
      <c r="D71" s="313"/>
      <c r="E71" s="572">
        <f>C71*D71</f>
        <v>0</v>
      </c>
      <c r="F71" s="670"/>
    </row>
    <row r="72" spans="2:8" ht="15.75">
      <c r="B72" s="576"/>
      <c r="F72" s="545"/>
      <c r="H72" s="647"/>
    </row>
    <row r="73" spans="2:6" ht="15.75">
      <c r="B73" s="576" t="s">
        <v>462</v>
      </c>
      <c r="F73" s="676"/>
    </row>
    <row r="74" spans="2:6" ht="15.75">
      <c r="B74" s="570" t="s">
        <v>20</v>
      </c>
      <c r="C74" s="571">
        <f>264.72*0.5</f>
        <v>132.36</v>
      </c>
      <c r="D74" s="313"/>
      <c r="E74" s="572">
        <f>C74*D74</f>
        <v>0</v>
      </c>
      <c r="F74" s="670"/>
    </row>
    <row r="75" spans="1:15" s="687" customFormat="1" ht="15.75">
      <c r="A75" s="683"/>
      <c r="B75" s="684"/>
      <c r="C75" s="685"/>
      <c r="D75" s="545"/>
      <c r="E75" s="546"/>
      <c r="F75" s="686"/>
      <c r="O75" s="688"/>
    </row>
    <row r="76" spans="1:15" s="613" customFormat="1" ht="25.5">
      <c r="A76" s="663" t="s">
        <v>45</v>
      </c>
      <c r="B76" s="576" t="s">
        <v>38</v>
      </c>
      <c r="C76" s="545"/>
      <c r="D76" s="545"/>
      <c r="E76" s="546"/>
      <c r="F76" s="676"/>
      <c r="G76" s="677"/>
      <c r="H76" s="678"/>
      <c r="K76" s="614"/>
      <c r="L76" s="614"/>
      <c r="M76" s="614"/>
      <c r="O76" s="524"/>
    </row>
    <row r="77" spans="2:15" ht="15.75">
      <c r="B77" s="576"/>
      <c r="C77" s="581"/>
      <c r="E77" s="679"/>
      <c r="F77" s="613"/>
      <c r="O77" s="583"/>
    </row>
    <row r="78" spans="2:6" ht="15.75">
      <c r="B78" s="570" t="s">
        <v>25</v>
      </c>
      <c r="C78" s="612">
        <f>C41*0.75</f>
        <v>85.5</v>
      </c>
      <c r="D78" s="313"/>
      <c r="E78" s="572">
        <f>C78*D78</f>
        <v>0</v>
      </c>
      <c r="F78" s="545"/>
    </row>
    <row r="79" spans="2:6" ht="15.75">
      <c r="B79" s="576"/>
      <c r="C79" s="586"/>
      <c r="D79" s="587"/>
      <c r="E79" s="587"/>
      <c r="F79" s="676"/>
    </row>
    <row r="80" spans="1:15" s="613" customFormat="1" ht="102">
      <c r="A80" s="663" t="s">
        <v>46</v>
      </c>
      <c r="B80" s="576" t="s">
        <v>463</v>
      </c>
      <c r="C80" s="545"/>
      <c r="D80" s="545"/>
      <c r="E80" s="546"/>
      <c r="F80" s="676"/>
      <c r="G80" s="677"/>
      <c r="H80" s="678"/>
      <c r="K80" s="614"/>
      <c r="L80" s="614"/>
      <c r="M80" s="614"/>
      <c r="O80" s="524"/>
    </row>
    <row r="81" spans="1:15" ht="15.75">
      <c r="A81" s="690"/>
      <c r="B81" s="576"/>
      <c r="C81" s="581"/>
      <c r="E81" s="679"/>
      <c r="F81" s="613"/>
      <c r="O81" s="583"/>
    </row>
    <row r="82" spans="2:6" ht="15.75">
      <c r="B82" s="570" t="s">
        <v>20</v>
      </c>
      <c r="C82" s="571">
        <v>16.3</v>
      </c>
      <c r="D82" s="313"/>
      <c r="E82" s="572">
        <f>C82*D82</f>
        <v>0</v>
      </c>
      <c r="F82" s="545"/>
    </row>
    <row r="83" spans="2:6" ht="15.75">
      <c r="B83" s="576"/>
      <c r="C83" s="517"/>
      <c r="D83" s="713"/>
      <c r="E83" s="517"/>
      <c r="F83" s="676"/>
    </row>
    <row r="84" spans="1:15" s="613" customFormat="1" ht="76.5">
      <c r="A84" s="663" t="s">
        <v>47</v>
      </c>
      <c r="B84" s="576" t="s">
        <v>138</v>
      </c>
      <c r="C84" s="545"/>
      <c r="D84" s="545"/>
      <c r="E84" s="546"/>
      <c r="F84" s="676"/>
      <c r="G84" s="677"/>
      <c r="H84" s="678"/>
      <c r="K84" s="614"/>
      <c r="L84" s="614"/>
      <c r="M84" s="614"/>
      <c r="O84" s="524"/>
    </row>
    <row r="85" spans="1:15" ht="15.75">
      <c r="A85" s="690"/>
      <c r="B85" s="576"/>
      <c r="C85" s="581"/>
      <c r="E85" s="679"/>
      <c r="F85" s="613"/>
      <c r="O85" s="583"/>
    </row>
    <row r="86" spans="2:6" ht="15.75">
      <c r="B86" s="570" t="s">
        <v>20</v>
      </c>
      <c r="C86" s="571">
        <v>55.9</v>
      </c>
      <c r="D86" s="313"/>
      <c r="E86" s="572">
        <f>C86*D86</f>
        <v>0</v>
      </c>
      <c r="F86" s="545"/>
    </row>
    <row r="87" spans="2:7" ht="15.75">
      <c r="B87" s="576"/>
      <c r="F87" s="676"/>
      <c r="G87" s="689"/>
    </row>
    <row r="88" spans="1:15" ht="63.75">
      <c r="A88" s="682" t="s">
        <v>48</v>
      </c>
      <c r="B88" s="584" t="s">
        <v>93</v>
      </c>
      <c r="C88" s="617"/>
      <c r="F88" s="676"/>
      <c r="O88" s="619"/>
    </row>
    <row r="89" spans="1:15" ht="15.75">
      <c r="A89" s="691"/>
      <c r="B89" s="584"/>
      <c r="C89" s="617"/>
      <c r="F89" s="676"/>
      <c r="O89" s="619"/>
    </row>
    <row r="90" spans="1:15" ht="15.75">
      <c r="A90" s="682"/>
      <c r="B90" s="585" t="s">
        <v>20</v>
      </c>
      <c r="C90" s="621">
        <f>142.8*1</f>
        <v>142.8</v>
      </c>
      <c r="D90" s="313"/>
      <c r="E90" s="572">
        <f>C90*D90</f>
        <v>0</v>
      </c>
      <c r="F90" s="545"/>
      <c r="O90" s="619"/>
    </row>
    <row r="91" spans="1:15" ht="15.75">
      <c r="A91" s="682"/>
      <c r="B91" s="584"/>
      <c r="C91" s="617"/>
      <c r="F91" s="676"/>
      <c r="G91" s="517"/>
      <c r="H91" s="517"/>
      <c r="K91" s="517"/>
      <c r="L91" s="517"/>
      <c r="M91" s="517"/>
      <c r="O91" s="619"/>
    </row>
    <row r="92" spans="1:9" ht="76.5">
      <c r="A92" s="663" t="s">
        <v>50</v>
      </c>
      <c r="B92" s="576" t="s">
        <v>183</v>
      </c>
      <c r="F92" s="676"/>
      <c r="I92" s="680"/>
    </row>
    <row r="93" spans="1:6" ht="15.75">
      <c r="A93" s="690"/>
      <c r="B93" s="576"/>
      <c r="F93" s="676"/>
    </row>
    <row r="94" spans="2:6" ht="15.75">
      <c r="B94" s="570" t="s">
        <v>20</v>
      </c>
      <c r="C94" s="612">
        <v>43.6</v>
      </c>
      <c r="D94" s="313"/>
      <c r="E94" s="572">
        <f>C94*D94</f>
        <v>0</v>
      </c>
      <c r="F94" s="545"/>
    </row>
    <row r="95" spans="2:6" ht="15.75">
      <c r="B95" s="576"/>
      <c r="C95" s="586"/>
      <c r="D95" s="587"/>
      <c r="E95" s="587"/>
      <c r="F95" s="676"/>
    </row>
    <row r="96" spans="1:6" ht="216.75">
      <c r="A96" s="663" t="s">
        <v>51</v>
      </c>
      <c r="B96" s="625" t="s">
        <v>174</v>
      </c>
      <c r="F96" s="676"/>
    </row>
    <row r="97" spans="1:6" ht="15.75">
      <c r="A97" s="690"/>
      <c r="B97" s="576"/>
      <c r="F97" s="676"/>
    </row>
    <row r="98" spans="2:6" ht="15.75">
      <c r="B98" s="570" t="s">
        <v>25</v>
      </c>
      <c r="C98" s="571">
        <f>C65</f>
        <v>118.5</v>
      </c>
      <c r="D98" s="313"/>
      <c r="E98" s="572">
        <f>C98*D98</f>
        <v>0</v>
      </c>
      <c r="F98" s="545"/>
    </row>
    <row r="99" spans="2:6" ht="15.75">
      <c r="B99" s="576"/>
      <c r="F99" s="545"/>
    </row>
    <row r="100" spans="1:6" ht="25.5">
      <c r="A100" s="663" t="s">
        <v>67</v>
      </c>
      <c r="B100" s="625" t="s">
        <v>257</v>
      </c>
      <c r="F100" s="676"/>
    </row>
    <row r="101" spans="1:6" ht="15.75">
      <c r="A101" s="690"/>
      <c r="B101" s="576"/>
      <c r="F101" s="676"/>
    </row>
    <row r="102" spans="2:6" ht="15.75">
      <c r="B102" s="570" t="s">
        <v>25</v>
      </c>
      <c r="C102" s="571">
        <v>81.5</v>
      </c>
      <c r="D102" s="313"/>
      <c r="E102" s="572">
        <f>C102*D102</f>
        <v>0</v>
      </c>
      <c r="F102" s="545"/>
    </row>
    <row r="103" spans="2:6" ht="15.75">
      <c r="B103" s="576"/>
      <c r="F103" s="676"/>
    </row>
    <row r="104" spans="1:9" ht="25.5">
      <c r="A104" s="663" t="s">
        <v>63</v>
      </c>
      <c r="B104" s="576" t="s">
        <v>256</v>
      </c>
      <c r="F104" s="676"/>
      <c r="I104" s="714"/>
    </row>
    <row r="105" spans="1:6" ht="15.75">
      <c r="A105" s="690"/>
      <c r="B105" s="576"/>
      <c r="F105" s="676"/>
    </row>
    <row r="106" spans="2:6" ht="15.75">
      <c r="B106" s="570" t="s">
        <v>25</v>
      </c>
      <c r="C106" s="571">
        <f>5.55/0.05</f>
        <v>110.99999999999999</v>
      </c>
      <c r="D106" s="313"/>
      <c r="E106" s="572">
        <f>C106*D106</f>
        <v>0</v>
      </c>
      <c r="F106" s="545"/>
    </row>
    <row r="107" spans="2:6" ht="15.75">
      <c r="B107" s="576"/>
      <c r="F107" s="676"/>
    </row>
    <row r="108" spans="1:6" ht="78">
      <c r="A108" s="663" t="s">
        <v>57</v>
      </c>
      <c r="B108" s="576" t="s">
        <v>98</v>
      </c>
      <c r="F108" s="676"/>
    </row>
    <row r="109" spans="2:6" ht="15.75">
      <c r="B109" s="576"/>
      <c r="F109" s="676"/>
    </row>
    <row r="110" spans="2:6" ht="15.75">
      <c r="B110" s="570" t="s">
        <v>20</v>
      </c>
      <c r="C110" s="571">
        <f>(264.72)*1.3</f>
        <v>344.136</v>
      </c>
      <c r="D110" s="313"/>
      <c r="E110" s="572">
        <f>C110*D110</f>
        <v>0</v>
      </c>
      <c r="F110" s="545"/>
    </row>
    <row r="111" spans="2:6" ht="15.75">
      <c r="B111" s="576"/>
      <c r="F111" s="676"/>
    </row>
    <row r="112" spans="1:6" ht="38.25">
      <c r="A112" s="663" t="s">
        <v>64</v>
      </c>
      <c r="B112" s="576" t="s">
        <v>99</v>
      </c>
      <c r="F112" s="676"/>
    </row>
    <row r="113" spans="2:6" ht="15.75">
      <c r="B113" s="576"/>
      <c r="F113" s="676"/>
    </row>
    <row r="114" spans="2:6" ht="15.75">
      <c r="B114" s="570" t="s">
        <v>41</v>
      </c>
      <c r="C114" s="571">
        <v>2</v>
      </c>
      <c r="D114" s="313"/>
      <c r="E114" s="572">
        <f>C114*D114</f>
        <v>0</v>
      </c>
      <c r="F114" s="545"/>
    </row>
    <row r="115" spans="2:6" ht="15.75">
      <c r="B115" s="576"/>
      <c r="F115" s="676"/>
    </row>
    <row r="116" spans="1:15" s="613" customFormat="1" ht="38.25">
      <c r="A116" s="663" t="s">
        <v>65</v>
      </c>
      <c r="B116" s="576" t="s">
        <v>7</v>
      </c>
      <c r="C116" s="545"/>
      <c r="D116" s="545"/>
      <c r="E116" s="546"/>
      <c r="F116" s="676"/>
      <c r="G116" s="677"/>
      <c r="H116" s="678"/>
      <c r="K116" s="614"/>
      <c r="L116" s="614"/>
      <c r="M116" s="614"/>
      <c r="O116" s="524"/>
    </row>
    <row r="117" spans="2:15" ht="15.75">
      <c r="B117" s="576"/>
      <c r="C117" s="581"/>
      <c r="D117" s="581"/>
      <c r="E117" s="679"/>
      <c r="F117" s="613"/>
      <c r="O117" s="583"/>
    </row>
    <row r="118" spans="2:6" ht="15.75">
      <c r="B118" s="570" t="s">
        <v>262</v>
      </c>
      <c r="C118" s="571">
        <v>1</v>
      </c>
      <c r="D118" s="571"/>
      <c r="E118" s="572">
        <f>(E65+E71+E74+E78+E82+E86++E90+E94+E98+E102+E106+E110+E114)*0.1</f>
        <v>0</v>
      </c>
      <c r="F118" s="545"/>
    </row>
    <row r="119" spans="2:6" ht="15.75">
      <c r="B119" s="576"/>
      <c r="F119" s="676"/>
    </row>
    <row r="120" spans="1:15" s="529" customFormat="1" ht="16.5" thickBot="1">
      <c r="A120" s="663"/>
      <c r="B120" s="606" t="s">
        <v>21</v>
      </c>
      <c r="C120" s="626"/>
      <c r="D120" s="626"/>
      <c r="E120" s="607">
        <f>SUM(E65:E119)</f>
        <v>0</v>
      </c>
      <c r="F120" s="514"/>
      <c r="G120" s="654"/>
      <c r="H120" s="655"/>
      <c r="K120" s="530"/>
      <c r="L120" s="530"/>
      <c r="M120" s="530"/>
      <c r="O120" s="523"/>
    </row>
    <row r="121" spans="1:15" s="529" customFormat="1" ht="16.5" thickTop="1">
      <c r="A121" s="663"/>
      <c r="B121" s="695"/>
      <c r="C121" s="696"/>
      <c r="D121" s="696"/>
      <c r="E121" s="697"/>
      <c r="F121" s="514"/>
      <c r="G121" s="654"/>
      <c r="H121" s="655"/>
      <c r="K121" s="530"/>
      <c r="L121" s="530"/>
      <c r="M121" s="530"/>
      <c r="O121" s="523"/>
    </row>
    <row r="122" spans="1:15" ht="15.75">
      <c r="A122" s="651"/>
      <c r="B122" s="627"/>
      <c r="C122" s="522"/>
      <c r="D122" s="522"/>
      <c r="E122" s="609"/>
      <c r="O122" s="523"/>
    </row>
    <row r="123" spans="1:15" s="629" customFormat="1" ht="15.75">
      <c r="A123" s="698" t="s">
        <v>42</v>
      </c>
      <c r="B123" s="552" t="s">
        <v>18</v>
      </c>
      <c r="C123" s="553" t="s">
        <v>176</v>
      </c>
      <c r="D123" s="554" t="s">
        <v>177</v>
      </c>
      <c r="E123" s="554" t="s">
        <v>456</v>
      </c>
      <c r="F123" s="699"/>
      <c r="G123" s="700"/>
      <c r="H123" s="701"/>
      <c r="K123" s="630"/>
      <c r="L123" s="630"/>
      <c r="M123" s="630"/>
      <c r="O123" s="631"/>
    </row>
    <row r="124" spans="1:15" ht="15.75">
      <c r="A124" s="674"/>
      <c r="B124" s="627"/>
      <c r="C124" s="574"/>
      <c r="D124" s="574"/>
      <c r="E124" s="632"/>
      <c r="F124" s="529"/>
      <c r="O124" s="555"/>
    </row>
    <row r="125" spans="1:6" ht="25.5">
      <c r="A125" s="663" t="s">
        <v>114</v>
      </c>
      <c r="B125" s="633" t="s">
        <v>100</v>
      </c>
      <c r="F125" s="676"/>
    </row>
    <row r="126" spans="2:6" ht="15.75">
      <c r="B126" s="576"/>
      <c r="F126" s="676"/>
    </row>
    <row r="127" spans="2:6" ht="15.75">
      <c r="B127" s="570" t="s">
        <v>22</v>
      </c>
      <c r="C127" s="571">
        <v>113</v>
      </c>
      <c r="D127" s="349"/>
      <c r="E127" s="572">
        <f>C127*D127</f>
        <v>0</v>
      </c>
      <c r="F127" s="545"/>
    </row>
    <row r="128" spans="2:6" ht="15.75">
      <c r="B128" s="576"/>
      <c r="C128" s="634"/>
      <c r="F128" s="545"/>
    </row>
    <row r="129" spans="1:6" ht="51">
      <c r="A129" s="663" t="s">
        <v>80</v>
      </c>
      <c r="B129" s="633" t="s">
        <v>101</v>
      </c>
      <c r="F129" s="676"/>
    </row>
    <row r="130" spans="2:6" ht="15.75">
      <c r="B130" s="576"/>
      <c r="F130" s="676"/>
    </row>
    <row r="131" spans="2:6" ht="15.75">
      <c r="B131" s="570" t="s">
        <v>22</v>
      </c>
      <c r="C131" s="571">
        <v>113</v>
      </c>
      <c r="D131" s="349"/>
      <c r="E131" s="572">
        <f>C131*D131</f>
        <v>0</v>
      </c>
      <c r="F131" s="545"/>
    </row>
    <row r="132" spans="1:15" s="636" customFormat="1" ht="15.75">
      <c r="A132" s="663"/>
      <c r="B132" s="576"/>
      <c r="C132" s="635"/>
      <c r="D132" s="617"/>
      <c r="E132" s="546"/>
      <c r="F132" s="545"/>
      <c r="O132" s="637"/>
    </row>
    <row r="133" spans="1:15" s="636" customFormat="1" ht="76.5">
      <c r="A133" s="663" t="s">
        <v>103</v>
      </c>
      <c r="B133" s="625" t="s">
        <v>196</v>
      </c>
      <c r="C133" s="545"/>
      <c r="D133" s="545"/>
      <c r="E133" s="546"/>
      <c r="F133" s="702"/>
      <c r="I133" s="703"/>
      <c r="O133" s="524"/>
    </row>
    <row r="134" spans="1:15" s="636" customFormat="1" ht="15.75">
      <c r="A134" s="663"/>
      <c r="B134" s="625"/>
      <c r="C134" s="545"/>
      <c r="D134" s="545"/>
      <c r="E134" s="546"/>
      <c r="F134" s="702"/>
      <c r="I134" s="703"/>
      <c r="O134" s="524"/>
    </row>
    <row r="135" spans="1:15" s="636" customFormat="1" ht="15.75">
      <c r="A135" s="663"/>
      <c r="B135" s="570" t="s">
        <v>123</v>
      </c>
      <c r="C135" s="638">
        <v>4</v>
      </c>
      <c r="D135" s="349"/>
      <c r="E135" s="572">
        <f>C135*D135</f>
        <v>0</v>
      </c>
      <c r="F135" s="545"/>
      <c r="O135" s="637"/>
    </row>
    <row r="136" spans="1:15" s="636" customFormat="1" ht="15.75">
      <c r="A136" s="663"/>
      <c r="B136" s="576"/>
      <c r="C136" s="635"/>
      <c r="D136" s="617"/>
      <c r="E136" s="546"/>
      <c r="F136" s="545"/>
      <c r="O136" s="637"/>
    </row>
    <row r="137" spans="1:15" s="636" customFormat="1" ht="114.75">
      <c r="A137" s="663" t="s">
        <v>81</v>
      </c>
      <c r="B137" s="625" t="s">
        <v>195</v>
      </c>
      <c r="C137" s="545"/>
      <c r="D137" s="545"/>
      <c r="E137" s="546"/>
      <c r="F137" s="702"/>
      <c r="I137" s="703"/>
      <c r="O137" s="524"/>
    </row>
    <row r="138" spans="1:15" s="636" customFormat="1" ht="15.75">
      <c r="A138" s="663"/>
      <c r="B138" s="576"/>
      <c r="C138" s="545"/>
      <c r="D138" s="545"/>
      <c r="E138" s="546"/>
      <c r="F138" s="702"/>
      <c r="O138" s="524"/>
    </row>
    <row r="139" spans="1:15" s="636" customFormat="1" ht="15.75">
      <c r="A139" s="663"/>
      <c r="B139" s="570" t="s">
        <v>123</v>
      </c>
      <c r="C139" s="638">
        <f>C135</f>
        <v>4</v>
      </c>
      <c r="D139" s="349"/>
      <c r="E139" s="572">
        <f>C139*D139</f>
        <v>0</v>
      </c>
      <c r="F139" s="545"/>
      <c r="O139" s="637"/>
    </row>
    <row r="140" spans="1:15" s="458" customFormat="1" ht="15.75">
      <c r="A140" s="704"/>
      <c r="B140" s="625"/>
      <c r="C140" s="705"/>
      <c r="D140" s="545"/>
      <c r="E140" s="715"/>
      <c r="F140" s="497"/>
      <c r="O140" s="643"/>
    </row>
    <row r="141" spans="1:15" s="458" customFormat="1" ht="140.25">
      <c r="A141" s="704" t="s">
        <v>111</v>
      </c>
      <c r="B141" s="706" t="s">
        <v>173</v>
      </c>
      <c r="C141" s="497"/>
      <c r="D141" s="545"/>
      <c r="E141" s="715"/>
      <c r="F141" s="707"/>
      <c r="I141" s="703"/>
      <c r="O141" s="643"/>
    </row>
    <row r="142" spans="1:15" s="458" customFormat="1" ht="15.75">
      <c r="A142" s="704"/>
      <c r="B142" s="625"/>
      <c r="C142" s="497"/>
      <c r="D142" s="545"/>
      <c r="E142" s="715"/>
      <c r="F142" s="707"/>
      <c r="O142" s="643"/>
    </row>
    <row r="143" spans="1:15" s="458" customFormat="1" ht="15.75">
      <c r="A143" s="704"/>
      <c r="B143" s="645" t="s">
        <v>23</v>
      </c>
      <c r="C143" s="646">
        <v>2</v>
      </c>
      <c r="D143" s="313"/>
      <c r="E143" s="572">
        <f>C143*D143</f>
        <v>0</v>
      </c>
      <c r="F143" s="497"/>
      <c r="H143" s="709"/>
      <c r="O143" s="643"/>
    </row>
    <row r="144" spans="2:13" ht="15.75">
      <c r="B144" s="576"/>
      <c r="F144" s="676"/>
      <c r="G144" s="517"/>
      <c r="H144" s="517"/>
      <c r="K144" s="517"/>
      <c r="L144" s="517"/>
      <c r="M144" s="517"/>
    </row>
    <row r="145" spans="1:6" ht="38.25">
      <c r="A145" s="663" t="s">
        <v>1</v>
      </c>
      <c r="B145" s="576" t="s">
        <v>464</v>
      </c>
      <c r="F145" s="676"/>
    </row>
    <row r="146" spans="2:6" ht="15.75">
      <c r="B146" s="576"/>
      <c r="F146" s="676"/>
    </row>
    <row r="147" spans="2:15" ht="15.75">
      <c r="B147" s="570" t="s">
        <v>23</v>
      </c>
      <c r="C147" s="571">
        <v>4</v>
      </c>
      <c r="D147" s="313"/>
      <c r="E147" s="572">
        <f>C147*D147</f>
        <v>0</v>
      </c>
      <c r="F147" s="545"/>
      <c r="O147" s="637"/>
    </row>
    <row r="148" spans="2:15" ht="15.75">
      <c r="B148" s="576"/>
      <c r="F148" s="545"/>
      <c r="O148" s="637"/>
    </row>
    <row r="149" spans="1:6" ht="25.5">
      <c r="A149" s="663" t="s">
        <v>107</v>
      </c>
      <c r="B149" s="576" t="s">
        <v>105</v>
      </c>
      <c r="F149" s="676"/>
    </row>
    <row r="150" spans="2:6" ht="15.75">
      <c r="B150" s="576"/>
      <c r="F150" s="514"/>
    </row>
    <row r="151" spans="2:6" ht="15.75">
      <c r="B151" s="570" t="s">
        <v>22</v>
      </c>
      <c r="C151" s="571">
        <v>113</v>
      </c>
      <c r="D151" s="313"/>
      <c r="E151" s="572">
        <f>C151*D151</f>
        <v>0</v>
      </c>
      <c r="F151" s="545"/>
    </row>
    <row r="152" spans="2:15" ht="15.75">
      <c r="B152" s="576"/>
      <c r="F152" s="545"/>
      <c r="O152" s="637"/>
    </row>
    <row r="153" spans="1:6" ht="38.25">
      <c r="A153" s="663" t="s">
        <v>2</v>
      </c>
      <c r="B153" s="576" t="s">
        <v>465</v>
      </c>
      <c r="F153" s="676"/>
    </row>
    <row r="154" spans="2:6" ht="15.75">
      <c r="B154" s="576"/>
      <c r="F154" s="514"/>
    </row>
    <row r="155" spans="2:6" ht="15.75">
      <c r="B155" s="570" t="s">
        <v>22</v>
      </c>
      <c r="C155" s="612">
        <v>113</v>
      </c>
      <c r="D155" s="313"/>
      <c r="E155" s="572">
        <f>C155*D155</f>
        <v>0</v>
      </c>
      <c r="F155" s="545"/>
    </row>
    <row r="156" spans="2:6" ht="15.75">
      <c r="B156" s="576"/>
      <c r="C156" s="586"/>
      <c r="D156" s="587"/>
      <c r="E156" s="587"/>
      <c r="F156" s="545"/>
    </row>
    <row r="157" spans="1:6" ht="25.5">
      <c r="A157" s="663" t="s">
        <v>112</v>
      </c>
      <c r="B157" s="576" t="s">
        <v>466</v>
      </c>
      <c r="F157" s="676"/>
    </row>
    <row r="158" spans="2:6" ht="15.75">
      <c r="B158" s="576"/>
      <c r="F158" s="514"/>
    </row>
    <row r="159" spans="2:6" ht="15.75">
      <c r="B159" s="570" t="s">
        <v>22</v>
      </c>
      <c r="C159" s="571">
        <v>113</v>
      </c>
      <c r="D159" s="313"/>
      <c r="E159" s="572">
        <f>C159*D159</f>
        <v>0</v>
      </c>
      <c r="F159" s="545"/>
    </row>
    <row r="160" spans="2:6" ht="15.75">
      <c r="B160" s="576"/>
      <c r="F160" s="676"/>
    </row>
    <row r="161" spans="1:15" s="613" customFormat="1" ht="51">
      <c r="A161" s="663" t="s">
        <v>113</v>
      </c>
      <c r="B161" s="576" t="s">
        <v>9</v>
      </c>
      <c r="C161" s="545"/>
      <c r="D161" s="545"/>
      <c r="E161" s="546"/>
      <c r="F161" s="676"/>
      <c r="G161" s="677"/>
      <c r="H161" s="678"/>
      <c r="K161" s="614"/>
      <c r="L161" s="614"/>
      <c r="M161" s="614"/>
      <c r="O161" s="524"/>
    </row>
    <row r="162" spans="2:15" ht="15.75">
      <c r="B162" s="576"/>
      <c r="C162" s="581"/>
      <c r="D162" s="581"/>
      <c r="E162" s="679"/>
      <c r="F162" s="613"/>
      <c r="O162" s="583"/>
    </row>
    <row r="163" spans="2:9" ht="15.75">
      <c r="B163" s="570" t="s">
        <v>262</v>
      </c>
      <c r="C163" s="571">
        <v>1</v>
      </c>
      <c r="D163" s="571"/>
      <c r="E163" s="572">
        <f>(E127+E131+E135+E139+E143+E147+E151+E155+E159)*0.1</f>
        <v>0</v>
      </c>
      <c r="F163" s="545"/>
      <c r="H163" s="546"/>
      <c r="I163" s="546"/>
    </row>
    <row r="164" spans="2:6" ht="15.75">
      <c r="B164" s="576"/>
      <c r="F164" s="676"/>
    </row>
    <row r="165" spans="2:15" ht="16.5" thickBot="1">
      <c r="B165" s="540" t="s">
        <v>24</v>
      </c>
      <c r="C165" s="626"/>
      <c r="D165" s="626"/>
      <c r="E165" s="607">
        <f>SUM(E127:E164)</f>
        <v>0</v>
      </c>
      <c r="O165" s="523"/>
    </row>
    <row r="166" ht="16.5" thickTop="1">
      <c r="F166" s="676"/>
    </row>
    <row r="167" ht="15.75">
      <c r="F167" s="676"/>
    </row>
  </sheetData>
  <sheetProtection password="CE2E" sheet="1" objects="1" scenarios="1" selectLockedCells="1"/>
  <conditionalFormatting sqref="C163:E165 C139:E155 C157:E159 C62:E65 C71:E78 C80:E82 C86:E94 C96:E111 C41:E60 C114:E122 C124:E135 E12:E15">
    <cfRule type="cellIs" priority="7" dxfId="35" operator="greaterThan" stopIfTrue="1">
      <formula>0</formula>
    </cfRule>
  </conditionalFormatting>
  <printOptions/>
  <pageMargins left="0.984251968503937" right="0.7874015748031497" top="0.984251968503937" bottom="0.7874015748031497" header="0.3937007874015748" footer="0.3937007874015748"/>
  <pageSetup firstPageNumber="16" useFirstPageNumber="1" horizontalDpi="600" verticalDpi="600" orientation="portrait" paperSize="9" scale="90" r:id="rId1"/>
  <headerFooter alignWithMargins="0">
    <oddFooter>&amp;R&amp;P/73</oddFooter>
  </headerFooter>
  <rowBreaks count="5" manualBreakCount="5">
    <brk id="36" max="4" man="1"/>
    <brk id="75" max="4" man="1"/>
    <brk id="95" max="4" man="1"/>
    <brk id="122" max="4" man="1"/>
    <brk id="148" max="4" man="1"/>
  </rowBreaks>
</worksheet>
</file>

<file path=xl/worksheets/sheet6.xml><?xml version="1.0" encoding="utf-8"?>
<worksheet xmlns="http://schemas.openxmlformats.org/spreadsheetml/2006/main" xmlns:r="http://schemas.openxmlformats.org/officeDocument/2006/relationships">
  <dimension ref="A1:Q165"/>
  <sheetViews>
    <sheetView view="pageBreakPreview" zoomScaleSheetLayoutView="100" zoomScalePageLayoutView="0" workbookViewId="0" topLeftCell="A1">
      <selection activeCell="D36" sqref="D36"/>
    </sheetView>
  </sheetViews>
  <sheetFormatPr defaultColWidth="8.69921875" defaultRowHeight="15.75"/>
  <cols>
    <col min="1" max="1" width="6" style="663" customWidth="1"/>
    <col min="2" max="2" width="38.8984375" style="544" customWidth="1"/>
    <col min="3" max="3" width="6.69921875" style="545" customWidth="1"/>
    <col min="4" max="4" width="12.19921875" style="545" customWidth="1"/>
    <col min="5" max="5" width="12.19921875" style="546" customWidth="1"/>
    <col min="6" max="6" width="7.19921875" style="517" customWidth="1"/>
    <col min="7" max="7" width="7.19921875" style="647" customWidth="1"/>
    <col min="8" max="8" width="8.69921875" style="648" customWidth="1"/>
    <col min="9" max="9" width="25.59765625" style="517" customWidth="1"/>
    <col min="10" max="10" width="15.59765625" style="517" customWidth="1"/>
    <col min="11" max="13" width="8.69921875" style="518" customWidth="1"/>
    <col min="14" max="14" width="8.69921875" style="517" customWidth="1"/>
    <col min="15" max="15" width="11.19921875" style="524" customWidth="1"/>
    <col min="16" max="16384" width="8.69921875" style="517" customWidth="1"/>
  </cols>
  <sheetData>
    <row r="1" spans="1:15" s="503" customFormat="1" ht="15.75">
      <c r="A1" s="650"/>
      <c r="B1" s="500"/>
      <c r="C1" s="450"/>
      <c r="D1" s="451"/>
      <c r="E1" s="501"/>
      <c r="F1" s="502"/>
      <c r="O1" s="504"/>
    </row>
    <row r="2" spans="1:15" s="503" customFormat="1" ht="15.75">
      <c r="A2" s="650"/>
      <c r="B2" s="500"/>
      <c r="C2" s="450"/>
      <c r="D2" s="451"/>
      <c r="E2" s="501"/>
      <c r="F2" s="502"/>
      <c r="O2" s="504"/>
    </row>
    <row r="3" spans="1:15" s="503" customFormat="1" ht="15.75">
      <c r="A3" s="650"/>
      <c r="B3" s="500"/>
      <c r="C3" s="452"/>
      <c r="D3" s="451"/>
      <c r="E3" s="501"/>
      <c r="F3" s="502"/>
      <c r="O3" s="504"/>
    </row>
    <row r="4" spans="1:15" s="503" customFormat="1" ht="15.75">
      <c r="A4" s="650"/>
      <c r="B4" s="500"/>
      <c r="C4" s="452"/>
      <c r="D4" s="505"/>
      <c r="E4" s="506"/>
      <c r="O4" s="507"/>
    </row>
    <row r="5" spans="1:15" s="503" customFormat="1" ht="15.75">
      <c r="A5" s="650"/>
      <c r="B5" s="500"/>
      <c r="C5" s="450"/>
      <c r="D5" s="451"/>
      <c r="E5" s="506"/>
      <c r="O5" s="504"/>
    </row>
    <row r="6" spans="1:15" s="508" customFormat="1" ht="15.75">
      <c r="A6" s="650"/>
      <c r="B6" s="500"/>
      <c r="C6" s="454"/>
      <c r="D6" s="505"/>
      <c r="E6" s="506"/>
      <c r="G6" s="509"/>
      <c r="H6" s="510"/>
      <c r="K6" s="511"/>
      <c r="L6" s="511"/>
      <c r="M6" s="511"/>
      <c r="O6" s="507"/>
    </row>
    <row r="7" spans="1:15" s="508" customFormat="1" ht="15.75">
      <c r="A7" s="650"/>
      <c r="B7" s="500"/>
      <c r="C7" s="454"/>
      <c r="D7" s="505"/>
      <c r="E7" s="506"/>
      <c r="G7" s="509"/>
      <c r="H7" s="510"/>
      <c r="K7" s="511"/>
      <c r="L7" s="511"/>
      <c r="M7" s="511"/>
      <c r="O7" s="507"/>
    </row>
    <row r="9" spans="1:15" ht="15.75">
      <c r="A9" s="651" t="s">
        <v>264</v>
      </c>
      <c r="B9" s="513" t="s">
        <v>546</v>
      </c>
      <c r="C9" s="514"/>
      <c r="D9" s="514"/>
      <c r="E9" s="515"/>
      <c r="O9" s="519"/>
    </row>
    <row r="10" spans="1:15" ht="15.75">
      <c r="A10" s="651"/>
      <c r="B10" s="520"/>
      <c r="C10" s="514"/>
      <c r="D10" s="514"/>
      <c r="E10" s="515"/>
      <c r="O10" s="519"/>
    </row>
    <row r="11" spans="1:5" ht="15.75">
      <c r="A11" s="651"/>
      <c r="B11" s="521"/>
      <c r="C11" s="522"/>
      <c r="D11" s="522"/>
      <c r="E11" s="523"/>
    </row>
    <row r="12" spans="1:15" s="529" customFormat="1" ht="15.75">
      <c r="A12" s="652" t="s">
        <v>27</v>
      </c>
      <c r="B12" s="526" t="s">
        <v>26</v>
      </c>
      <c r="C12" s="527"/>
      <c r="D12" s="527"/>
      <c r="E12" s="528">
        <f>E54</f>
        <v>0</v>
      </c>
      <c r="F12" s="653"/>
      <c r="G12" s="654"/>
      <c r="H12" s="655"/>
      <c r="I12" s="656"/>
      <c r="K12" s="530"/>
      <c r="L12" s="530"/>
      <c r="M12" s="530"/>
      <c r="O12" s="515"/>
    </row>
    <row r="13" spans="1:15" ht="15.75">
      <c r="A13" s="652" t="s">
        <v>32</v>
      </c>
      <c r="B13" s="526" t="s">
        <v>17</v>
      </c>
      <c r="C13" s="527"/>
      <c r="D13" s="527"/>
      <c r="E13" s="528">
        <f>E120</f>
        <v>0</v>
      </c>
      <c r="F13" s="653"/>
      <c r="I13" s="657"/>
      <c r="O13" s="515"/>
    </row>
    <row r="14" spans="1:17" ht="15.75">
      <c r="A14" s="652" t="s">
        <v>42</v>
      </c>
      <c r="B14" s="531" t="s">
        <v>18</v>
      </c>
      <c r="C14" s="532"/>
      <c r="D14" s="532"/>
      <c r="E14" s="533">
        <f>E163</f>
        <v>0</v>
      </c>
      <c r="F14" s="653"/>
      <c r="I14" s="657"/>
      <c r="M14" s="537"/>
      <c r="N14" s="538"/>
      <c r="O14" s="539"/>
      <c r="P14" s="538"/>
      <c r="Q14" s="538"/>
    </row>
    <row r="15" spans="1:17" ht="15.75">
      <c r="A15" s="651"/>
      <c r="B15" s="534"/>
      <c r="C15" s="514"/>
      <c r="D15" s="514"/>
      <c r="E15" s="535"/>
      <c r="I15" s="657"/>
      <c r="J15" s="661"/>
      <c r="M15" s="537"/>
      <c r="N15" s="538"/>
      <c r="O15" s="539"/>
      <c r="P15" s="538"/>
      <c r="Q15" s="538"/>
    </row>
    <row r="16" spans="1:17" ht="16.5" thickBot="1">
      <c r="A16" s="651"/>
      <c r="B16" s="540" t="s">
        <v>53</v>
      </c>
      <c r="C16" s="541"/>
      <c r="D16" s="541"/>
      <c r="E16" s="542">
        <f>SUM(E12:E15)</f>
        <v>0</v>
      </c>
      <c r="F16" s="653"/>
      <c r="I16" s="662"/>
      <c r="M16" s="537"/>
      <c r="N16" s="538"/>
      <c r="O16" s="539"/>
      <c r="P16" s="538"/>
      <c r="Q16" s="538"/>
    </row>
    <row r="17" spans="13:17" ht="16.5" thickTop="1">
      <c r="M17" s="537"/>
      <c r="N17" s="538"/>
      <c r="O17" s="547"/>
      <c r="P17" s="538"/>
      <c r="Q17" s="538"/>
    </row>
    <row r="20" ht="15.75">
      <c r="B20" s="548" t="s">
        <v>83</v>
      </c>
    </row>
    <row r="21" ht="51">
      <c r="B21" s="548" t="s">
        <v>86</v>
      </c>
    </row>
    <row r="22" ht="15.75">
      <c r="B22" s="548"/>
    </row>
    <row r="23" ht="15.75">
      <c r="B23" s="548" t="s">
        <v>84</v>
      </c>
    </row>
    <row r="24" ht="38.25">
      <c r="B24" s="548" t="s">
        <v>85</v>
      </c>
    </row>
    <row r="25" ht="15.75">
      <c r="B25" s="548"/>
    </row>
    <row r="26" spans="2:9" ht="15.75">
      <c r="B26" s="544" t="s">
        <v>149</v>
      </c>
      <c r="C26" s="549"/>
      <c r="I26" s="549"/>
    </row>
    <row r="27" spans="2:9" ht="38.25">
      <c r="B27" s="548" t="s">
        <v>251</v>
      </c>
      <c r="C27" s="550"/>
      <c r="I27" s="549"/>
    </row>
    <row r="28" ht="15.75">
      <c r="B28" s="548"/>
    </row>
    <row r="29" ht="15.75">
      <c r="B29" s="548"/>
    </row>
    <row r="32" spans="1:15" s="529" customFormat="1" ht="15.75">
      <c r="A32" s="665" t="s">
        <v>27</v>
      </c>
      <c r="B32" s="610" t="s">
        <v>26</v>
      </c>
      <c r="C32" s="716" t="s">
        <v>176</v>
      </c>
      <c r="D32" s="717" t="s">
        <v>177</v>
      </c>
      <c r="E32" s="717" t="s">
        <v>456</v>
      </c>
      <c r="G32" s="654"/>
      <c r="H32" s="655"/>
      <c r="K32" s="530"/>
      <c r="L32" s="530"/>
      <c r="M32" s="530"/>
      <c r="O32" s="555"/>
    </row>
    <row r="33" spans="1:15" s="529" customFormat="1" ht="15.75">
      <c r="A33" s="666"/>
      <c r="B33" s="627"/>
      <c r="C33" s="586"/>
      <c r="D33" s="587"/>
      <c r="E33" s="587"/>
      <c r="G33" s="654"/>
      <c r="H33" s="655"/>
      <c r="K33" s="530"/>
      <c r="L33" s="530"/>
      <c r="M33" s="530"/>
      <c r="O33" s="555"/>
    </row>
    <row r="34" spans="1:15" s="563" customFormat="1" ht="38.25">
      <c r="A34" s="559" t="s">
        <v>28</v>
      </c>
      <c r="B34" s="560" t="s">
        <v>459</v>
      </c>
      <c r="C34" s="574"/>
      <c r="D34" s="574"/>
      <c r="E34" s="632"/>
      <c r="F34" s="529"/>
      <c r="G34" s="668"/>
      <c r="H34" s="669"/>
      <c r="K34" s="564"/>
      <c r="L34" s="564"/>
      <c r="M34" s="564"/>
      <c r="O34" s="555"/>
    </row>
    <row r="35" spans="1:15" s="529" customFormat="1" ht="15.75">
      <c r="A35" s="565"/>
      <c r="B35" s="566"/>
      <c r="C35" s="567"/>
      <c r="D35" s="567"/>
      <c r="E35" s="568"/>
      <c r="F35" s="563"/>
      <c r="G35" s="654"/>
      <c r="H35" s="655"/>
      <c r="K35" s="530"/>
      <c r="L35" s="530"/>
      <c r="M35" s="530"/>
      <c r="O35" s="569"/>
    </row>
    <row r="36" spans="1:15" s="529" customFormat="1" ht="15.75">
      <c r="A36" s="666"/>
      <c r="B36" s="570" t="s">
        <v>22</v>
      </c>
      <c r="C36" s="571">
        <v>107</v>
      </c>
      <c r="D36" s="313"/>
      <c r="E36" s="572">
        <f>C36*D36</f>
        <v>0</v>
      </c>
      <c r="F36" s="670"/>
      <c r="G36" s="654"/>
      <c r="H36" s="655"/>
      <c r="K36" s="530"/>
      <c r="L36" s="530"/>
      <c r="M36" s="530"/>
      <c r="O36" s="524"/>
    </row>
    <row r="37" spans="1:15" s="529" customFormat="1" ht="15.75">
      <c r="A37" s="666"/>
      <c r="B37" s="573"/>
      <c r="C37" s="574"/>
      <c r="D37" s="545"/>
      <c r="E37" s="632"/>
      <c r="G37" s="654"/>
      <c r="H37" s="655"/>
      <c r="K37" s="530"/>
      <c r="L37" s="530"/>
      <c r="M37" s="530"/>
      <c r="O37" s="555"/>
    </row>
    <row r="38" spans="1:15" s="578" customFormat="1" ht="38.25">
      <c r="A38" s="559" t="s">
        <v>56</v>
      </c>
      <c r="B38" s="576" t="s">
        <v>460</v>
      </c>
      <c r="C38" s="545"/>
      <c r="D38" s="545"/>
      <c r="E38" s="546"/>
      <c r="F38" s="529"/>
      <c r="G38" s="671"/>
      <c r="H38" s="672"/>
      <c r="K38" s="579"/>
      <c r="L38" s="579"/>
      <c r="M38" s="579"/>
      <c r="O38" s="524"/>
    </row>
    <row r="39" spans="1:15" s="529" customFormat="1" ht="15.75">
      <c r="A39" s="673"/>
      <c r="B39" s="576"/>
      <c r="C39" s="581"/>
      <c r="D39" s="545"/>
      <c r="E39" s="679"/>
      <c r="F39" s="578"/>
      <c r="G39" s="654"/>
      <c r="H39" s="655"/>
      <c r="K39" s="530"/>
      <c r="L39" s="530"/>
      <c r="M39" s="530"/>
      <c r="O39" s="583"/>
    </row>
    <row r="40" spans="1:15" s="529" customFormat="1" ht="15.75">
      <c r="A40" s="666"/>
      <c r="B40" s="570" t="s">
        <v>23</v>
      </c>
      <c r="C40" s="571">
        <f>INT(C36/20)+1</f>
        <v>6</v>
      </c>
      <c r="D40" s="313"/>
      <c r="E40" s="572">
        <f>C40*D40</f>
        <v>0</v>
      </c>
      <c r="F40" s="670"/>
      <c r="G40" s="654"/>
      <c r="H40" s="655"/>
      <c r="K40" s="530"/>
      <c r="L40" s="530"/>
      <c r="M40" s="530"/>
      <c r="O40" s="524"/>
    </row>
    <row r="41" spans="1:15" s="529" customFormat="1" ht="15.75">
      <c r="A41" s="666"/>
      <c r="B41" s="576"/>
      <c r="C41" s="545"/>
      <c r="D41" s="545"/>
      <c r="E41" s="546"/>
      <c r="F41" s="545"/>
      <c r="G41" s="654"/>
      <c r="H41" s="655"/>
      <c r="K41" s="530"/>
      <c r="L41" s="530"/>
      <c r="M41" s="530"/>
      <c r="O41" s="524"/>
    </row>
    <row r="42" spans="1:15" s="529" customFormat="1" ht="25.5">
      <c r="A42" s="559" t="s">
        <v>5</v>
      </c>
      <c r="B42" s="576" t="s">
        <v>448</v>
      </c>
      <c r="C42" s="545"/>
      <c r="D42" s="545"/>
      <c r="E42" s="546"/>
      <c r="G42" s="654"/>
      <c r="H42" s="655"/>
      <c r="K42" s="530"/>
      <c r="L42" s="530"/>
      <c r="M42" s="530"/>
      <c r="O42" s="524"/>
    </row>
    <row r="43" spans="1:15" s="529" customFormat="1" ht="15.75">
      <c r="A43" s="673"/>
      <c r="B43" s="576"/>
      <c r="C43" s="581"/>
      <c r="D43" s="581"/>
      <c r="E43" s="679"/>
      <c r="F43" s="578"/>
      <c r="G43" s="654"/>
      <c r="H43" s="655"/>
      <c r="K43" s="530"/>
      <c r="L43" s="530"/>
      <c r="M43" s="530"/>
      <c r="O43" s="583"/>
    </row>
    <row r="44" spans="1:15" s="529" customFormat="1" ht="15.75">
      <c r="A44" s="666"/>
      <c r="B44" s="570" t="s">
        <v>262</v>
      </c>
      <c r="C44" s="571">
        <v>1</v>
      </c>
      <c r="D44" s="313"/>
      <c r="E44" s="572">
        <f>C44*D44</f>
        <v>0</v>
      </c>
      <c r="F44" s="670"/>
      <c r="G44" s="654"/>
      <c r="H44" s="655"/>
      <c r="K44" s="530"/>
      <c r="L44" s="530"/>
      <c r="M44" s="530"/>
      <c r="O44" s="524"/>
    </row>
    <row r="45" spans="1:15" s="529" customFormat="1" ht="15.75">
      <c r="A45" s="666"/>
      <c r="B45" s="576"/>
      <c r="C45" s="545"/>
      <c r="D45" s="545"/>
      <c r="E45" s="546"/>
      <c r="F45" s="545"/>
      <c r="G45" s="654"/>
      <c r="H45" s="655"/>
      <c r="K45" s="530"/>
      <c r="L45" s="530"/>
      <c r="M45" s="530"/>
      <c r="O45" s="524"/>
    </row>
    <row r="46" spans="1:15" s="578" customFormat="1" ht="25.5">
      <c r="A46" s="559" t="s">
        <v>75</v>
      </c>
      <c r="B46" s="576" t="s">
        <v>142</v>
      </c>
      <c r="C46" s="545"/>
      <c r="D46" s="545"/>
      <c r="E46" s="546"/>
      <c r="F46" s="529"/>
      <c r="G46" s="671"/>
      <c r="H46" s="672"/>
      <c r="K46" s="579"/>
      <c r="L46" s="579"/>
      <c r="M46" s="579"/>
      <c r="O46" s="524"/>
    </row>
    <row r="47" spans="1:15" s="529" customFormat="1" ht="15.75">
      <c r="A47" s="673"/>
      <c r="B47" s="576"/>
      <c r="C47" s="581"/>
      <c r="D47" s="581"/>
      <c r="E47" s="679"/>
      <c r="F47" s="578"/>
      <c r="G47" s="654"/>
      <c r="H47" s="655"/>
      <c r="K47" s="530"/>
      <c r="L47" s="530"/>
      <c r="M47" s="530"/>
      <c r="O47" s="583"/>
    </row>
    <row r="48" spans="1:15" s="529" customFormat="1" ht="15.75">
      <c r="A48" s="666"/>
      <c r="B48" s="570" t="s">
        <v>22</v>
      </c>
      <c r="C48" s="571">
        <v>107</v>
      </c>
      <c r="D48" s="313"/>
      <c r="E48" s="572">
        <f>C48*D48</f>
        <v>0</v>
      </c>
      <c r="F48" s="670"/>
      <c r="G48" s="654"/>
      <c r="H48" s="655"/>
      <c r="K48" s="530"/>
      <c r="L48" s="530"/>
      <c r="M48" s="530"/>
      <c r="O48" s="524"/>
    </row>
    <row r="49" spans="1:15" s="529" customFormat="1" ht="15.75">
      <c r="A49" s="666"/>
      <c r="B49" s="576"/>
      <c r="C49" s="545"/>
      <c r="D49" s="545"/>
      <c r="E49" s="546"/>
      <c r="F49" s="670"/>
      <c r="G49" s="654"/>
      <c r="H49" s="655"/>
      <c r="K49" s="530"/>
      <c r="L49" s="530"/>
      <c r="M49" s="530"/>
      <c r="O49" s="524"/>
    </row>
    <row r="50" spans="1:15" s="529" customFormat="1" ht="15.75">
      <c r="A50" s="559" t="s">
        <v>61</v>
      </c>
      <c r="B50" s="584" t="s">
        <v>62</v>
      </c>
      <c r="C50" s="545"/>
      <c r="D50" s="545"/>
      <c r="E50" s="546"/>
      <c r="G50" s="654"/>
      <c r="H50" s="655"/>
      <c r="K50" s="530"/>
      <c r="L50" s="530"/>
      <c r="M50" s="530"/>
      <c r="O50" s="524"/>
    </row>
    <row r="51" spans="1:15" s="529" customFormat="1" ht="15.75">
      <c r="A51" s="673"/>
      <c r="B51" s="584"/>
      <c r="C51" s="581"/>
      <c r="D51" s="581"/>
      <c r="E51" s="679"/>
      <c r="F51" s="578"/>
      <c r="G51" s="654"/>
      <c r="H51" s="655"/>
      <c r="K51" s="530"/>
      <c r="L51" s="530"/>
      <c r="M51" s="530"/>
      <c r="O51" s="583"/>
    </row>
    <row r="52" spans="1:15" s="529" customFormat="1" ht="15.75">
      <c r="A52" s="666"/>
      <c r="B52" s="585" t="s">
        <v>41</v>
      </c>
      <c r="C52" s="571">
        <v>4</v>
      </c>
      <c r="D52" s="313"/>
      <c r="E52" s="572">
        <f>C52*D52</f>
        <v>0</v>
      </c>
      <c r="F52" s="670"/>
      <c r="G52" s="654"/>
      <c r="H52" s="655"/>
      <c r="K52" s="530"/>
      <c r="L52" s="530"/>
      <c r="M52" s="530"/>
      <c r="O52" s="524"/>
    </row>
    <row r="53" spans="1:15" s="529" customFormat="1" ht="15.75">
      <c r="A53" s="666"/>
      <c r="B53" s="576"/>
      <c r="C53" s="545"/>
      <c r="D53" s="545"/>
      <c r="E53" s="546"/>
      <c r="F53" s="545"/>
      <c r="G53" s="654"/>
      <c r="H53" s="655"/>
      <c r="K53" s="530"/>
      <c r="L53" s="530"/>
      <c r="M53" s="530"/>
      <c r="O53" s="524"/>
    </row>
    <row r="54" spans="1:15" s="529" customFormat="1" ht="16.5" thickBot="1">
      <c r="A54" s="674"/>
      <c r="B54" s="606" t="s">
        <v>43</v>
      </c>
      <c r="C54" s="541"/>
      <c r="D54" s="541"/>
      <c r="E54" s="607">
        <f>SUM(E36:E53)</f>
        <v>0</v>
      </c>
      <c r="F54" s="514"/>
      <c r="G54" s="675"/>
      <c r="H54" s="655"/>
      <c r="K54" s="530"/>
      <c r="L54" s="530"/>
      <c r="M54" s="530"/>
      <c r="O54" s="515"/>
    </row>
    <row r="55" spans="1:15" s="529" customFormat="1" ht="16.5" thickTop="1">
      <c r="A55" s="674"/>
      <c r="B55" s="608"/>
      <c r="C55" s="514"/>
      <c r="D55" s="514"/>
      <c r="E55" s="609"/>
      <c r="F55" s="514"/>
      <c r="G55" s="654"/>
      <c r="H55" s="655"/>
      <c r="K55" s="530"/>
      <c r="L55" s="530"/>
      <c r="M55" s="530"/>
      <c r="O55" s="515"/>
    </row>
    <row r="56" spans="1:15" s="529" customFormat="1" ht="15.75">
      <c r="A56" s="665" t="s">
        <v>32</v>
      </c>
      <c r="B56" s="610" t="s">
        <v>17</v>
      </c>
      <c r="C56" s="716" t="s">
        <v>176</v>
      </c>
      <c r="D56" s="717" t="s">
        <v>177</v>
      </c>
      <c r="E56" s="717" t="s">
        <v>456</v>
      </c>
      <c r="G56" s="654"/>
      <c r="H56" s="655"/>
      <c r="K56" s="530"/>
      <c r="L56" s="530"/>
      <c r="M56" s="530"/>
      <c r="O56" s="555"/>
    </row>
    <row r="57" spans="2:6" ht="15.75">
      <c r="B57" s="576"/>
      <c r="F57" s="676"/>
    </row>
    <row r="58" spans="1:8" ht="38.25">
      <c r="A58" s="663" t="s">
        <v>34</v>
      </c>
      <c r="B58" s="576" t="s">
        <v>139</v>
      </c>
      <c r="F58" s="676"/>
      <c r="H58" s="680"/>
    </row>
    <row r="59" spans="2:6" ht="15.75">
      <c r="B59" s="576"/>
      <c r="F59" s="676"/>
    </row>
    <row r="60" spans="2:6" ht="15.75">
      <c r="B60" s="570" t="s">
        <v>25</v>
      </c>
      <c r="C60" s="571">
        <f>19.485/0.09</f>
        <v>216.5</v>
      </c>
      <c r="D60" s="313"/>
      <c r="E60" s="572">
        <f>C60*D60</f>
        <v>0</v>
      </c>
      <c r="F60" s="670"/>
    </row>
    <row r="61" spans="2:6" ht="15.75">
      <c r="B61" s="576"/>
      <c r="F61" s="676"/>
    </row>
    <row r="62" spans="1:6" ht="51">
      <c r="A62" s="663" t="s">
        <v>36</v>
      </c>
      <c r="B62" s="348" t="s">
        <v>529</v>
      </c>
      <c r="F62" s="676"/>
    </row>
    <row r="63" spans="2:6" ht="15.75">
      <c r="B63" s="348" t="s">
        <v>528</v>
      </c>
      <c r="F63" s="676"/>
    </row>
    <row r="64" spans="2:6" ht="15.75">
      <c r="B64" s="348"/>
      <c r="F64" s="676"/>
    </row>
    <row r="65" spans="2:6" ht="15.75">
      <c r="B65" s="576" t="s">
        <v>461</v>
      </c>
      <c r="F65" s="676"/>
    </row>
    <row r="66" spans="2:6" ht="15.75">
      <c r="B66" s="570" t="s">
        <v>20</v>
      </c>
      <c r="C66" s="571">
        <f>248.15*0.5</f>
        <v>124.075</v>
      </c>
      <c r="D66" s="313"/>
      <c r="E66" s="572">
        <f>C66*D66</f>
        <v>0</v>
      </c>
      <c r="F66" s="670"/>
    </row>
    <row r="67" spans="2:8" ht="15.75">
      <c r="B67" s="576"/>
      <c r="F67" s="545"/>
      <c r="H67" s="647"/>
    </row>
    <row r="68" spans="2:6" ht="15.75">
      <c r="B68" s="576" t="s">
        <v>462</v>
      </c>
      <c r="F68" s="676"/>
    </row>
    <row r="69" spans="2:6" ht="15.75">
      <c r="B69" s="570" t="s">
        <v>20</v>
      </c>
      <c r="C69" s="612">
        <f>248.15*0.5</f>
        <v>124.075</v>
      </c>
      <c r="D69" s="313"/>
      <c r="E69" s="572">
        <f>C69*D69</f>
        <v>0</v>
      </c>
      <c r="F69" s="670"/>
    </row>
    <row r="70" spans="2:6" ht="15.75">
      <c r="B70" s="576"/>
      <c r="C70" s="586"/>
      <c r="D70" s="587"/>
      <c r="E70" s="587"/>
      <c r="F70" s="676"/>
    </row>
    <row r="71" spans="1:6" ht="76.5">
      <c r="A71" s="663" t="s">
        <v>37</v>
      </c>
      <c r="B71" s="348" t="s">
        <v>527</v>
      </c>
      <c r="F71" s="676"/>
    </row>
    <row r="72" spans="2:6" ht="15.75">
      <c r="B72" s="348" t="s">
        <v>526</v>
      </c>
      <c r="F72" s="676"/>
    </row>
    <row r="73" spans="2:6" ht="15.75">
      <c r="B73" s="348"/>
      <c r="F73" s="676"/>
    </row>
    <row r="74" spans="2:6" ht="15.75">
      <c r="B74" s="576" t="s">
        <v>461</v>
      </c>
      <c r="F74" s="676"/>
    </row>
    <row r="75" spans="2:6" ht="15.75">
      <c r="B75" s="570" t="s">
        <v>20</v>
      </c>
      <c r="C75" s="571">
        <f>0.57*0.5</f>
        <v>0.285</v>
      </c>
      <c r="D75" s="313"/>
      <c r="E75" s="572">
        <f>C75*D75</f>
        <v>0</v>
      </c>
      <c r="F75" s="670"/>
    </row>
    <row r="76" spans="2:8" ht="15.75">
      <c r="B76" s="576"/>
      <c r="F76" s="545"/>
      <c r="H76" s="647"/>
    </row>
    <row r="77" spans="2:6" ht="15.75">
      <c r="B77" s="576" t="s">
        <v>462</v>
      </c>
      <c r="F77" s="676"/>
    </row>
    <row r="78" spans="2:6" ht="15.75">
      <c r="B78" s="570" t="s">
        <v>20</v>
      </c>
      <c r="C78" s="571">
        <f>0.57*0.5</f>
        <v>0.285</v>
      </c>
      <c r="D78" s="313"/>
      <c r="E78" s="572">
        <f>C78*D78</f>
        <v>0</v>
      </c>
      <c r="F78" s="670"/>
    </row>
    <row r="79" spans="1:15" s="687" customFormat="1" ht="15.75">
      <c r="A79" s="683"/>
      <c r="B79" s="684"/>
      <c r="C79" s="685"/>
      <c r="D79" s="545"/>
      <c r="E79" s="546"/>
      <c r="F79" s="686"/>
      <c r="O79" s="688"/>
    </row>
    <row r="80" spans="1:15" s="613" customFormat="1" ht="25.5">
      <c r="A80" s="663" t="s">
        <v>45</v>
      </c>
      <c r="B80" s="576" t="s">
        <v>38</v>
      </c>
      <c r="C80" s="545"/>
      <c r="D80" s="545"/>
      <c r="E80" s="546"/>
      <c r="F80" s="676"/>
      <c r="G80" s="677"/>
      <c r="H80" s="678"/>
      <c r="K80" s="614"/>
      <c r="L80" s="614"/>
      <c r="M80" s="614"/>
      <c r="O80" s="524"/>
    </row>
    <row r="81" spans="2:15" ht="15.75">
      <c r="B81" s="576"/>
      <c r="C81" s="581"/>
      <c r="E81" s="679"/>
      <c r="F81" s="613"/>
      <c r="O81" s="583"/>
    </row>
    <row r="82" spans="2:6" ht="15.75">
      <c r="B82" s="570" t="s">
        <v>25</v>
      </c>
      <c r="C82" s="571">
        <f>C36*0.75</f>
        <v>80.25</v>
      </c>
      <c r="D82" s="313"/>
      <c r="E82" s="572">
        <f>C82*D82</f>
        <v>0</v>
      </c>
      <c r="F82" s="545"/>
    </row>
    <row r="83" spans="2:6" ht="15.75">
      <c r="B83" s="576"/>
      <c r="F83" s="676"/>
    </row>
    <row r="84" spans="1:15" s="613" customFormat="1" ht="102">
      <c r="A84" s="663" t="s">
        <v>46</v>
      </c>
      <c r="B84" s="576" t="s">
        <v>463</v>
      </c>
      <c r="C84" s="545"/>
      <c r="D84" s="545"/>
      <c r="E84" s="546"/>
      <c r="F84" s="676"/>
      <c r="G84" s="677"/>
      <c r="H84" s="678"/>
      <c r="K84" s="614"/>
      <c r="L84" s="614"/>
      <c r="M84" s="614"/>
      <c r="O84" s="524"/>
    </row>
    <row r="85" spans="1:15" ht="15.75">
      <c r="A85" s="690"/>
      <c r="B85" s="576"/>
      <c r="C85" s="581"/>
      <c r="E85" s="679"/>
      <c r="F85" s="613"/>
      <c r="O85" s="583"/>
    </row>
    <row r="86" spans="2:6" ht="15.75">
      <c r="B86" s="570" t="s">
        <v>20</v>
      </c>
      <c r="C86" s="571">
        <v>15.4</v>
      </c>
      <c r="D86" s="313"/>
      <c r="E86" s="572">
        <f>C86*D86</f>
        <v>0</v>
      </c>
      <c r="F86" s="545"/>
    </row>
    <row r="87" spans="2:7" ht="15.75">
      <c r="B87" s="576"/>
      <c r="F87" s="676"/>
      <c r="G87" s="689"/>
    </row>
    <row r="88" spans="1:15" s="613" customFormat="1" ht="76.5">
      <c r="A88" s="663" t="s">
        <v>47</v>
      </c>
      <c r="B88" s="576" t="s">
        <v>138</v>
      </c>
      <c r="C88" s="545"/>
      <c r="D88" s="545"/>
      <c r="E88" s="546"/>
      <c r="F88" s="676"/>
      <c r="G88" s="677"/>
      <c r="H88" s="678"/>
      <c r="K88" s="614"/>
      <c r="L88" s="614"/>
      <c r="M88" s="614"/>
      <c r="O88" s="524"/>
    </row>
    <row r="89" spans="1:15" ht="15.75">
      <c r="A89" s="690"/>
      <c r="B89" s="576"/>
      <c r="C89" s="581"/>
      <c r="E89" s="679"/>
      <c r="F89" s="613"/>
      <c r="O89" s="583"/>
    </row>
    <row r="90" spans="2:6" ht="15.75">
      <c r="B90" s="570" t="s">
        <v>20</v>
      </c>
      <c r="C90" s="571">
        <v>52.8</v>
      </c>
      <c r="D90" s="313"/>
      <c r="E90" s="572">
        <f>C90*D90</f>
        <v>0</v>
      </c>
      <c r="F90" s="545"/>
    </row>
    <row r="91" spans="2:6" ht="15.75">
      <c r="B91" s="576"/>
      <c r="F91" s="676"/>
    </row>
    <row r="92" spans="1:15" ht="63.75">
      <c r="A92" s="682" t="s">
        <v>48</v>
      </c>
      <c r="B92" s="584" t="s">
        <v>93</v>
      </c>
      <c r="C92" s="617"/>
      <c r="F92" s="676"/>
      <c r="O92" s="619"/>
    </row>
    <row r="93" spans="1:15" ht="15.75">
      <c r="A93" s="691"/>
      <c r="B93" s="584"/>
      <c r="C93" s="617"/>
      <c r="F93" s="676"/>
      <c r="O93" s="619"/>
    </row>
    <row r="94" spans="1:15" ht="15.75">
      <c r="A94" s="682"/>
      <c r="B94" s="585" t="s">
        <v>20</v>
      </c>
      <c r="C94" s="621">
        <f>133.85*1</f>
        <v>133.85</v>
      </c>
      <c r="D94" s="313"/>
      <c r="E94" s="572">
        <f>C94*D94</f>
        <v>0</v>
      </c>
      <c r="F94" s="545"/>
      <c r="O94" s="619"/>
    </row>
    <row r="95" spans="1:15" ht="15.75">
      <c r="A95" s="682"/>
      <c r="B95" s="584"/>
      <c r="C95" s="586"/>
      <c r="D95" s="587"/>
      <c r="E95" s="587"/>
      <c r="F95" s="676"/>
      <c r="G95" s="517"/>
      <c r="H95" s="517"/>
      <c r="K95" s="517"/>
      <c r="L95" s="517"/>
      <c r="M95" s="517"/>
      <c r="O95" s="619"/>
    </row>
    <row r="96" spans="1:9" ht="76.5">
      <c r="A96" s="663" t="s">
        <v>50</v>
      </c>
      <c r="B96" s="576" t="s">
        <v>183</v>
      </c>
      <c r="F96" s="676"/>
      <c r="I96" s="680"/>
    </row>
    <row r="97" spans="1:6" ht="15.75">
      <c r="A97" s="690"/>
      <c r="B97" s="576"/>
      <c r="F97" s="676"/>
    </row>
    <row r="98" spans="2:6" ht="15.75">
      <c r="B98" s="570" t="s">
        <v>20</v>
      </c>
      <c r="C98" s="571">
        <v>41</v>
      </c>
      <c r="D98" s="313"/>
      <c r="E98" s="572">
        <f>C98*D98</f>
        <v>0</v>
      </c>
      <c r="F98" s="545"/>
    </row>
    <row r="99" spans="2:6" ht="15.75">
      <c r="B99" s="576"/>
      <c r="F99" s="676"/>
    </row>
    <row r="100" spans="1:6" ht="216.75">
      <c r="A100" s="663" t="s">
        <v>51</v>
      </c>
      <c r="B100" s="625" t="s">
        <v>174</v>
      </c>
      <c r="F100" s="676"/>
    </row>
    <row r="101" spans="1:6" ht="15.75">
      <c r="A101" s="690"/>
      <c r="B101" s="576"/>
      <c r="F101" s="676"/>
    </row>
    <row r="102" spans="2:6" ht="15.75">
      <c r="B102" s="570" t="s">
        <v>25</v>
      </c>
      <c r="C102" s="571">
        <f>C60</f>
        <v>216.5</v>
      </c>
      <c r="D102" s="313"/>
      <c r="E102" s="572">
        <f>C102*D102</f>
        <v>0</v>
      </c>
      <c r="F102" s="545"/>
    </row>
    <row r="103" spans="2:6" ht="15.75">
      <c r="B103" s="576"/>
      <c r="F103" s="545"/>
    </row>
    <row r="104" spans="1:6" ht="25.5">
      <c r="A104" s="663" t="s">
        <v>67</v>
      </c>
      <c r="B104" s="625" t="s">
        <v>257</v>
      </c>
      <c r="F104" s="676"/>
    </row>
    <row r="105" spans="1:6" ht="15.75">
      <c r="A105" s="690"/>
      <c r="B105" s="576"/>
      <c r="F105" s="676"/>
    </row>
    <row r="106" spans="2:6" ht="15.75">
      <c r="B106" s="570" t="s">
        <v>25</v>
      </c>
      <c r="C106" s="612">
        <v>73.5</v>
      </c>
      <c r="D106" s="313"/>
      <c r="E106" s="572">
        <f>C106*D106</f>
        <v>0</v>
      </c>
      <c r="F106" s="545"/>
    </row>
    <row r="107" spans="2:6" ht="15.75">
      <c r="B107" s="576"/>
      <c r="C107" s="586"/>
      <c r="D107" s="587"/>
      <c r="E107" s="587"/>
      <c r="F107" s="676"/>
    </row>
    <row r="108" spans="1:6" ht="78">
      <c r="A108" s="663" t="s">
        <v>57</v>
      </c>
      <c r="B108" s="576" t="s">
        <v>98</v>
      </c>
      <c r="F108" s="676"/>
    </row>
    <row r="109" spans="2:6" ht="15.75">
      <c r="B109" s="711"/>
      <c r="C109" s="623"/>
      <c r="F109" s="676"/>
    </row>
    <row r="110" spans="2:6" ht="15.75">
      <c r="B110" s="570" t="s">
        <v>20</v>
      </c>
      <c r="C110" s="571">
        <f>(248.72)*1.3</f>
        <v>323.336</v>
      </c>
      <c r="D110" s="353"/>
      <c r="E110" s="572">
        <f>C110*D110</f>
        <v>0</v>
      </c>
      <c r="F110" s="545"/>
    </row>
    <row r="111" spans="2:6" ht="15.75">
      <c r="B111" s="576"/>
      <c r="F111" s="676"/>
    </row>
    <row r="112" spans="1:6" ht="38.25">
      <c r="A112" s="663" t="s">
        <v>64</v>
      </c>
      <c r="B112" s="576" t="s">
        <v>99</v>
      </c>
      <c r="F112" s="676"/>
    </row>
    <row r="113" spans="2:6" ht="15.75">
      <c r="B113" s="711"/>
      <c r="C113" s="623"/>
      <c r="F113" s="676"/>
    </row>
    <row r="114" spans="2:6" ht="15.75">
      <c r="B114" s="570" t="s">
        <v>41</v>
      </c>
      <c r="C114" s="571">
        <v>1</v>
      </c>
      <c r="D114" s="353"/>
      <c r="E114" s="572">
        <f>C114*D114</f>
        <v>0</v>
      </c>
      <c r="F114" s="545"/>
    </row>
    <row r="115" spans="2:6" ht="15.75">
      <c r="B115" s="576"/>
      <c r="F115" s="676"/>
    </row>
    <row r="116" spans="1:15" s="613" customFormat="1" ht="38.25">
      <c r="A116" s="663" t="s">
        <v>65</v>
      </c>
      <c r="B116" s="576" t="s">
        <v>7</v>
      </c>
      <c r="C116" s="545"/>
      <c r="D116" s="545"/>
      <c r="E116" s="546"/>
      <c r="F116" s="676"/>
      <c r="G116" s="677"/>
      <c r="H116" s="678"/>
      <c r="K116" s="614"/>
      <c r="L116" s="614"/>
      <c r="M116" s="614"/>
      <c r="O116" s="524"/>
    </row>
    <row r="117" spans="2:15" ht="15.75">
      <c r="B117" s="576"/>
      <c r="C117" s="581"/>
      <c r="D117" s="581"/>
      <c r="E117" s="679"/>
      <c r="F117" s="613"/>
      <c r="O117" s="583"/>
    </row>
    <row r="118" spans="2:6" ht="15.75">
      <c r="B118" s="570" t="s">
        <v>262</v>
      </c>
      <c r="C118" s="571">
        <v>1</v>
      </c>
      <c r="D118" s="571"/>
      <c r="E118" s="572">
        <f>(E60+E66+E69+E75+E78+E82+E86+E90+E94+E98+E102+E114)*0.1</f>
        <v>0</v>
      </c>
      <c r="F118" s="545" t="s">
        <v>530</v>
      </c>
    </row>
    <row r="119" spans="2:6" ht="15.75">
      <c r="B119" s="576"/>
      <c r="F119" s="676"/>
    </row>
    <row r="120" spans="1:15" s="529" customFormat="1" ht="16.5" thickBot="1">
      <c r="A120" s="663"/>
      <c r="B120" s="606" t="s">
        <v>21</v>
      </c>
      <c r="C120" s="626"/>
      <c r="D120" s="626"/>
      <c r="E120" s="607">
        <f>SUM(E60:E119)</f>
        <v>0</v>
      </c>
      <c r="F120" s="514"/>
      <c r="G120" s="654"/>
      <c r="H120" s="655"/>
      <c r="K120" s="530"/>
      <c r="L120" s="530"/>
      <c r="M120" s="530"/>
      <c r="O120" s="523"/>
    </row>
    <row r="121" spans="1:15" ht="16.5" thickTop="1">
      <c r="A121" s="651"/>
      <c r="B121" s="627"/>
      <c r="C121" s="522"/>
      <c r="D121" s="522"/>
      <c r="E121" s="609"/>
      <c r="O121" s="523"/>
    </row>
    <row r="122" spans="1:15" s="629" customFormat="1" ht="15.75">
      <c r="A122" s="698" t="s">
        <v>42</v>
      </c>
      <c r="B122" s="552" t="s">
        <v>18</v>
      </c>
      <c r="C122" s="716" t="s">
        <v>176</v>
      </c>
      <c r="D122" s="717" t="s">
        <v>177</v>
      </c>
      <c r="E122" s="717" t="s">
        <v>456</v>
      </c>
      <c r="F122" s="699"/>
      <c r="G122" s="700"/>
      <c r="H122" s="701"/>
      <c r="K122" s="630"/>
      <c r="L122" s="630"/>
      <c r="M122" s="630"/>
      <c r="O122" s="631"/>
    </row>
    <row r="123" spans="1:15" ht="15.75">
      <c r="A123" s="674"/>
      <c r="B123" s="627"/>
      <c r="C123" s="574"/>
      <c r="D123" s="574"/>
      <c r="E123" s="632"/>
      <c r="F123" s="529"/>
      <c r="O123" s="555"/>
    </row>
    <row r="124" spans="1:6" ht="25.5">
      <c r="A124" s="663" t="s">
        <v>114</v>
      </c>
      <c r="B124" s="633" t="s">
        <v>100</v>
      </c>
      <c r="F124" s="676"/>
    </row>
    <row r="125" spans="2:6" ht="15.75">
      <c r="B125" s="576"/>
      <c r="F125" s="676"/>
    </row>
    <row r="126" spans="2:6" ht="15.75">
      <c r="B126" s="570" t="s">
        <v>22</v>
      </c>
      <c r="C126" s="571">
        <v>107</v>
      </c>
      <c r="D126" s="349"/>
      <c r="E126" s="572">
        <f>C126*D126</f>
        <v>0</v>
      </c>
      <c r="F126" s="545"/>
    </row>
    <row r="127" spans="2:6" ht="15.75">
      <c r="B127" s="576"/>
      <c r="C127" s="634"/>
      <c r="F127" s="545"/>
    </row>
    <row r="128" spans="1:6" ht="51">
      <c r="A128" s="663" t="s">
        <v>80</v>
      </c>
      <c r="B128" s="633" t="s">
        <v>101</v>
      </c>
      <c r="F128" s="676"/>
    </row>
    <row r="129" spans="2:6" ht="15.75">
      <c r="B129" s="576"/>
      <c r="F129" s="676"/>
    </row>
    <row r="130" spans="2:6" ht="15.75">
      <c r="B130" s="570" t="s">
        <v>22</v>
      </c>
      <c r="C130" s="612">
        <v>107</v>
      </c>
      <c r="D130" s="349"/>
      <c r="E130" s="572">
        <f>C130*D130</f>
        <v>0</v>
      </c>
      <c r="F130" s="545"/>
    </row>
    <row r="131" spans="1:15" s="636" customFormat="1" ht="15.75">
      <c r="A131" s="663"/>
      <c r="B131" s="576"/>
      <c r="C131" s="586"/>
      <c r="D131" s="587"/>
      <c r="E131" s="587"/>
      <c r="F131" s="545"/>
      <c r="O131" s="637"/>
    </row>
    <row r="132" spans="1:15" s="636" customFormat="1" ht="63.75">
      <c r="A132" s="663" t="s">
        <v>103</v>
      </c>
      <c r="B132" s="625" t="s">
        <v>133</v>
      </c>
      <c r="C132" s="545"/>
      <c r="D132" s="545"/>
      <c r="E132" s="546"/>
      <c r="F132" s="702"/>
      <c r="I132" s="703"/>
      <c r="O132" s="524"/>
    </row>
    <row r="133" spans="1:15" s="636" customFormat="1" ht="15.75">
      <c r="A133" s="663"/>
      <c r="B133" s="570" t="s">
        <v>123</v>
      </c>
      <c r="C133" s="638">
        <v>6</v>
      </c>
      <c r="D133" s="349"/>
      <c r="E133" s="572">
        <f>C133*D133</f>
        <v>0</v>
      </c>
      <c r="F133" s="545"/>
      <c r="O133" s="637"/>
    </row>
    <row r="134" spans="1:15" s="636" customFormat="1" ht="15.75">
      <c r="A134" s="663"/>
      <c r="B134" s="576"/>
      <c r="C134" s="635"/>
      <c r="D134" s="617"/>
      <c r="E134" s="546"/>
      <c r="F134" s="545"/>
      <c r="O134" s="637"/>
    </row>
    <row r="135" spans="1:15" s="636" customFormat="1" ht="102">
      <c r="A135" s="663" t="s">
        <v>81</v>
      </c>
      <c r="B135" s="625" t="s">
        <v>134</v>
      </c>
      <c r="C135" s="545"/>
      <c r="D135" s="545"/>
      <c r="E135" s="546"/>
      <c r="F135" s="702"/>
      <c r="I135" s="703"/>
      <c r="O135" s="524"/>
    </row>
    <row r="136" spans="1:15" s="636" customFormat="1" ht="15.75">
      <c r="A136" s="663"/>
      <c r="B136" s="576"/>
      <c r="C136" s="545"/>
      <c r="D136" s="545"/>
      <c r="E136" s="546"/>
      <c r="F136" s="702"/>
      <c r="O136" s="524"/>
    </row>
    <row r="137" spans="1:15" s="636" customFormat="1" ht="15.75">
      <c r="A137" s="663"/>
      <c r="B137" s="570" t="s">
        <v>123</v>
      </c>
      <c r="C137" s="638">
        <f>C133</f>
        <v>6</v>
      </c>
      <c r="D137" s="349"/>
      <c r="E137" s="572">
        <f>C137*D137</f>
        <v>0</v>
      </c>
      <c r="F137" s="545"/>
      <c r="O137" s="637"/>
    </row>
    <row r="138" spans="1:15" s="458" customFormat="1" ht="15.75">
      <c r="A138" s="704"/>
      <c r="B138" s="625"/>
      <c r="C138" s="705"/>
      <c r="D138" s="545"/>
      <c r="E138" s="715"/>
      <c r="F138" s="497"/>
      <c r="O138" s="643"/>
    </row>
    <row r="139" spans="1:15" s="458" customFormat="1" ht="140.25">
      <c r="A139" s="704" t="s">
        <v>111</v>
      </c>
      <c r="B139" s="706" t="s">
        <v>173</v>
      </c>
      <c r="C139" s="497"/>
      <c r="D139" s="545"/>
      <c r="E139" s="715"/>
      <c r="F139" s="707"/>
      <c r="I139" s="703"/>
      <c r="O139" s="643"/>
    </row>
    <row r="140" spans="1:15" s="458" customFormat="1" ht="15.75">
      <c r="A140" s="704"/>
      <c r="B140" s="625"/>
      <c r="C140" s="497"/>
      <c r="D140" s="545"/>
      <c r="E140" s="715"/>
      <c r="F140" s="707"/>
      <c r="O140" s="643"/>
    </row>
    <row r="141" spans="1:15" s="458" customFormat="1" ht="15.75">
      <c r="A141" s="704"/>
      <c r="B141" s="645" t="s">
        <v>23</v>
      </c>
      <c r="C141" s="646">
        <v>4</v>
      </c>
      <c r="D141" s="313"/>
      <c r="E141" s="572">
        <f>C141*D141</f>
        <v>0</v>
      </c>
      <c r="F141" s="497"/>
      <c r="H141" s="709"/>
      <c r="O141" s="643"/>
    </row>
    <row r="142" spans="2:13" ht="15.75">
      <c r="B142" s="576"/>
      <c r="F142" s="676"/>
      <c r="G142" s="517"/>
      <c r="H142" s="517"/>
      <c r="K142" s="517"/>
      <c r="L142" s="517"/>
      <c r="M142" s="517"/>
    </row>
    <row r="143" spans="1:6" ht="38.25">
      <c r="A143" s="663" t="s">
        <v>1</v>
      </c>
      <c r="B143" s="576" t="s">
        <v>464</v>
      </c>
      <c r="F143" s="676"/>
    </row>
    <row r="144" spans="2:6" ht="15.75">
      <c r="B144" s="576"/>
      <c r="F144" s="676"/>
    </row>
    <row r="145" spans="2:15" ht="15.75">
      <c r="B145" s="570" t="s">
        <v>23</v>
      </c>
      <c r="C145" s="612">
        <v>6</v>
      </c>
      <c r="D145" s="313"/>
      <c r="E145" s="572">
        <f>C145*D145</f>
        <v>0</v>
      </c>
      <c r="F145" s="545"/>
      <c r="O145" s="637"/>
    </row>
    <row r="146" spans="2:15" ht="15.75">
      <c r="B146" s="576"/>
      <c r="C146" s="586"/>
      <c r="D146" s="587"/>
      <c r="E146" s="587"/>
      <c r="F146" s="545"/>
      <c r="O146" s="637"/>
    </row>
    <row r="147" spans="1:6" ht="25.5">
      <c r="A147" s="663" t="s">
        <v>107</v>
      </c>
      <c r="B147" s="576" t="s">
        <v>105</v>
      </c>
      <c r="F147" s="676"/>
    </row>
    <row r="148" spans="2:6" ht="15.75">
      <c r="B148" s="576"/>
      <c r="F148" s="514"/>
    </row>
    <row r="149" spans="2:6" ht="15.75">
      <c r="B149" s="570" t="s">
        <v>22</v>
      </c>
      <c r="C149" s="571">
        <v>107</v>
      </c>
      <c r="D149" s="313"/>
      <c r="E149" s="572">
        <f>C149*D149</f>
        <v>0</v>
      </c>
      <c r="F149" s="545"/>
    </row>
    <row r="150" spans="2:15" ht="15.75">
      <c r="B150" s="576"/>
      <c r="F150" s="545"/>
      <c r="O150" s="637"/>
    </row>
    <row r="151" spans="1:6" ht="38.25">
      <c r="A151" s="663" t="s">
        <v>2</v>
      </c>
      <c r="B151" s="576" t="s">
        <v>465</v>
      </c>
      <c r="F151" s="676"/>
    </row>
    <row r="152" spans="2:6" ht="15.75">
      <c r="B152" s="576"/>
      <c r="F152" s="514"/>
    </row>
    <row r="153" spans="2:6" ht="15.75">
      <c r="B153" s="570" t="s">
        <v>22</v>
      </c>
      <c r="C153" s="571">
        <v>107</v>
      </c>
      <c r="D153" s="313"/>
      <c r="E153" s="572">
        <f>C153*D153</f>
        <v>0</v>
      </c>
      <c r="F153" s="545"/>
    </row>
    <row r="154" spans="2:6" ht="15.75">
      <c r="B154" s="576"/>
      <c r="F154" s="545"/>
    </row>
    <row r="155" spans="1:6" ht="25.5">
      <c r="A155" s="663" t="s">
        <v>112</v>
      </c>
      <c r="B155" s="576" t="s">
        <v>466</v>
      </c>
      <c r="F155" s="676"/>
    </row>
    <row r="156" spans="2:6" ht="15.75">
      <c r="B156" s="576"/>
      <c r="F156" s="514"/>
    </row>
    <row r="157" spans="2:6" ht="15.75">
      <c r="B157" s="570" t="s">
        <v>22</v>
      </c>
      <c r="C157" s="571">
        <v>107</v>
      </c>
      <c r="D157" s="313"/>
      <c r="E157" s="572">
        <f>C157*D157</f>
        <v>0</v>
      </c>
      <c r="F157" s="545"/>
    </row>
    <row r="158" spans="2:6" ht="15.75">
      <c r="B158" s="576"/>
      <c r="F158" s="676"/>
    </row>
    <row r="159" spans="1:15" s="613" customFormat="1" ht="51">
      <c r="A159" s="663" t="s">
        <v>113</v>
      </c>
      <c r="B159" s="576" t="s">
        <v>9</v>
      </c>
      <c r="C159" s="545"/>
      <c r="D159" s="545"/>
      <c r="E159" s="546"/>
      <c r="F159" s="676"/>
      <c r="G159" s="677"/>
      <c r="H159" s="678"/>
      <c r="K159" s="614"/>
      <c r="L159" s="614"/>
      <c r="M159" s="614"/>
      <c r="O159" s="524"/>
    </row>
    <row r="160" spans="2:15" ht="15.75">
      <c r="B160" s="576"/>
      <c r="C160" s="581"/>
      <c r="D160" s="581"/>
      <c r="E160" s="679"/>
      <c r="F160" s="613"/>
      <c r="O160" s="583"/>
    </row>
    <row r="161" spans="2:9" ht="15.75">
      <c r="B161" s="570" t="s">
        <v>262</v>
      </c>
      <c r="C161" s="571">
        <v>1</v>
      </c>
      <c r="D161" s="571"/>
      <c r="E161" s="572">
        <f>(E126+E130+E133+E137+E141+E145+E149+E153+E157)*0.1</f>
        <v>0</v>
      </c>
      <c r="F161" s="545"/>
      <c r="H161" s="546"/>
      <c r="I161" s="546"/>
    </row>
    <row r="162" spans="2:6" ht="15.75">
      <c r="B162" s="576"/>
      <c r="E162" s="624"/>
      <c r="F162" s="676"/>
    </row>
    <row r="163" spans="2:15" ht="16.5" thickBot="1">
      <c r="B163" s="540" t="s">
        <v>24</v>
      </c>
      <c r="C163" s="626"/>
      <c r="D163" s="626"/>
      <c r="E163" s="607">
        <f>SUM(E125:E162)</f>
        <v>0</v>
      </c>
      <c r="O163" s="523"/>
    </row>
    <row r="164" ht="16.5" thickTop="1">
      <c r="F164" s="676"/>
    </row>
    <row r="165" ht="15.75">
      <c r="F165" s="676"/>
    </row>
  </sheetData>
  <sheetProtection password="CE2E" sheet="1" objects="1" scenarios="1" selectLockedCells="1"/>
  <conditionalFormatting sqref="C161:E163 C137:E145 C147:E157 C66:E69 C71:E86 C90:E94 C96:E106 C108:E111 C57:E61 C132:E133 E12:E15 C36:E55 C114:E121 C123:E130">
    <cfRule type="cellIs" priority="7" dxfId="35" operator="greaterThan" stopIfTrue="1">
      <formula>0</formula>
    </cfRule>
  </conditionalFormatting>
  <printOptions/>
  <pageMargins left="0.984251968503937" right="0.7874015748031497" top="0.984251968503937" bottom="0.7874015748031497" header="0.3937007874015748" footer="0.3937007874015748"/>
  <pageSetup firstPageNumber="22" useFirstPageNumber="1" horizontalDpi="600" verticalDpi="600" orientation="portrait" paperSize="9" scale="90" r:id="rId1"/>
  <headerFooter alignWithMargins="0">
    <oddFooter>&amp;R&amp;P/73</oddFooter>
  </headerFooter>
  <rowBreaks count="3" manualBreakCount="3">
    <brk id="31" max="4" man="1"/>
    <brk id="70" max="4" man="1"/>
    <brk id="154" max="4" man="1"/>
  </rowBreaks>
</worksheet>
</file>

<file path=xl/worksheets/sheet7.xml><?xml version="1.0" encoding="utf-8"?>
<worksheet xmlns="http://schemas.openxmlformats.org/spreadsheetml/2006/main" xmlns:r="http://schemas.openxmlformats.org/officeDocument/2006/relationships">
  <dimension ref="A1:O175"/>
  <sheetViews>
    <sheetView view="pageBreakPreview" zoomScaleSheetLayoutView="100" zoomScalePageLayoutView="0" workbookViewId="0" topLeftCell="A1">
      <selection activeCell="D37" sqref="D37"/>
    </sheetView>
  </sheetViews>
  <sheetFormatPr defaultColWidth="8.69921875" defaultRowHeight="15.75"/>
  <cols>
    <col min="1" max="1" width="6" style="663" customWidth="1"/>
    <col min="2" max="2" width="38.8984375" style="544" customWidth="1"/>
    <col min="3" max="3" width="6.69921875" style="545" customWidth="1"/>
    <col min="4" max="4" width="12.19921875" style="545" customWidth="1"/>
    <col min="5" max="5" width="12.19921875" style="546" customWidth="1"/>
    <col min="6" max="6" width="7.19921875" style="517" customWidth="1"/>
    <col min="7" max="7" width="7.19921875" style="647" customWidth="1"/>
    <col min="8" max="8" width="8.69921875" style="648" customWidth="1"/>
    <col min="9" max="9" width="25.59765625" style="517" customWidth="1"/>
    <col min="10" max="10" width="15.59765625" style="517" customWidth="1"/>
    <col min="11" max="13" width="8.69921875" style="518" customWidth="1"/>
    <col min="14" max="14" width="8.69921875" style="517" customWidth="1"/>
    <col min="15" max="15" width="11.19921875" style="524" customWidth="1"/>
    <col min="16" max="16384" width="8.69921875" style="517" customWidth="1"/>
  </cols>
  <sheetData>
    <row r="1" spans="1:15" s="503" customFormat="1" ht="15.75">
      <c r="A1" s="650"/>
      <c r="B1" s="500"/>
      <c r="C1" s="450"/>
      <c r="D1" s="451"/>
      <c r="E1" s="501"/>
      <c r="F1" s="516"/>
      <c r="G1" s="516"/>
      <c r="H1" s="516"/>
      <c r="I1" s="516"/>
      <c r="J1" s="516"/>
      <c r="K1" s="516"/>
      <c r="L1" s="516"/>
      <c r="M1" s="516"/>
      <c r="N1" s="516"/>
      <c r="O1" s="516"/>
    </row>
    <row r="2" spans="1:15" s="503" customFormat="1" ht="15.75">
      <c r="A2" s="650"/>
      <c r="B2" s="500"/>
      <c r="C2" s="450"/>
      <c r="D2" s="451"/>
      <c r="E2" s="501"/>
      <c r="F2" s="516"/>
      <c r="G2" s="516"/>
      <c r="H2" s="516"/>
      <c r="I2" s="516"/>
      <c r="J2" s="516"/>
      <c r="K2" s="516"/>
      <c r="L2" s="516"/>
      <c r="M2" s="516"/>
      <c r="N2" s="516"/>
      <c r="O2" s="516"/>
    </row>
    <row r="3" spans="1:15" s="503" customFormat="1" ht="15.75">
      <c r="A3" s="650"/>
      <c r="B3" s="500"/>
      <c r="C3" s="452"/>
      <c r="D3" s="451"/>
      <c r="E3" s="501"/>
      <c r="F3" s="516"/>
      <c r="G3" s="516"/>
      <c r="H3" s="516"/>
      <c r="I3" s="516"/>
      <c r="J3" s="516"/>
      <c r="K3" s="516"/>
      <c r="L3" s="516"/>
      <c r="M3" s="516"/>
      <c r="N3" s="516"/>
      <c r="O3" s="516"/>
    </row>
    <row r="4" spans="1:15" s="503" customFormat="1" ht="15.75">
      <c r="A4" s="650"/>
      <c r="B4" s="500"/>
      <c r="C4" s="452"/>
      <c r="D4" s="505"/>
      <c r="E4" s="506"/>
      <c r="F4" s="516"/>
      <c r="G4" s="516"/>
      <c r="H4" s="516"/>
      <c r="I4" s="516"/>
      <c r="J4" s="516"/>
      <c r="K4" s="516"/>
      <c r="L4" s="516"/>
      <c r="M4" s="516"/>
      <c r="N4" s="516"/>
      <c r="O4" s="516"/>
    </row>
    <row r="5" spans="1:15" s="503" customFormat="1" ht="15.75">
      <c r="A5" s="650"/>
      <c r="B5" s="500"/>
      <c r="C5" s="450"/>
      <c r="D5" s="451"/>
      <c r="E5" s="506"/>
      <c r="F5" s="516"/>
      <c r="G5" s="516"/>
      <c r="H5" s="516"/>
      <c r="I5" s="516"/>
      <c r="J5" s="516"/>
      <c r="K5" s="516"/>
      <c r="L5" s="516"/>
      <c r="M5" s="516"/>
      <c r="N5" s="516"/>
      <c r="O5" s="516"/>
    </row>
    <row r="6" spans="1:15" s="508" customFormat="1" ht="15.75">
      <c r="A6" s="650"/>
      <c r="B6" s="500"/>
      <c r="C6" s="454"/>
      <c r="D6" s="505"/>
      <c r="E6" s="506"/>
      <c r="F6" s="516"/>
      <c r="G6" s="516"/>
      <c r="H6" s="516"/>
      <c r="I6" s="516"/>
      <c r="J6" s="516"/>
      <c r="K6" s="516"/>
      <c r="L6" s="516"/>
      <c r="M6" s="516"/>
      <c r="N6" s="516"/>
      <c r="O6" s="516"/>
    </row>
    <row r="7" spans="1:15" s="508" customFormat="1" ht="15.75">
      <c r="A7" s="650"/>
      <c r="B7" s="500"/>
      <c r="C7" s="454"/>
      <c r="D7" s="505"/>
      <c r="E7" s="506"/>
      <c r="F7" s="516"/>
      <c r="G7" s="516"/>
      <c r="H7" s="516"/>
      <c r="I7" s="516"/>
      <c r="J7" s="516"/>
      <c r="K7" s="516"/>
      <c r="L7" s="516"/>
      <c r="M7" s="516"/>
      <c r="N7" s="516"/>
      <c r="O7" s="516"/>
    </row>
    <row r="8" spans="6:15" ht="15.75">
      <c r="F8" s="516"/>
      <c r="G8" s="516"/>
      <c r="H8" s="516"/>
      <c r="I8" s="516"/>
      <c r="J8" s="516"/>
      <c r="K8" s="516"/>
      <c r="L8" s="516"/>
      <c r="M8" s="516"/>
      <c r="N8" s="516"/>
      <c r="O8" s="516"/>
    </row>
    <row r="9" spans="1:15" ht="15.75">
      <c r="A9" s="651" t="s">
        <v>266</v>
      </c>
      <c r="B9" s="513" t="s">
        <v>547</v>
      </c>
      <c r="C9" s="514"/>
      <c r="D9" s="514"/>
      <c r="E9" s="515"/>
      <c r="F9" s="516"/>
      <c r="G9" s="516"/>
      <c r="H9" s="516"/>
      <c r="I9" s="516"/>
      <c r="J9" s="516"/>
      <c r="K9" s="516"/>
      <c r="L9" s="516"/>
      <c r="M9" s="516"/>
      <c r="N9" s="516"/>
      <c r="O9" s="516"/>
    </row>
    <row r="10" spans="1:15" ht="15.75">
      <c r="A10" s="651"/>
      <c r="B10" s="520"/>
      <c r="C10" s="514"/>
      <c r="D10" s="514"/>
      <c r="E10" s="515"/>
      <c r="F10" s="516"/>
      <c r="G10" s="516"/>
      <c r="H10" s="516"/>
      <c r="I10" s="516"/>
      <c r="J10" s="516"/>
      <c r="K10" s="516"/>
      <c r="L10" s="516"/>
      <c r="M10" s="516"/>
      <c r="N10" s="516"/>
      <c r="O10" s="516"/>
    </row>
    <row r="11" spans="1:15" ht="15.75">
      <c r="A11" s="651"/>
      <c r="B11" s="521"/>
      <c r="C11" s="522"/>
      <c r="D11" s="522"/>
      <c r="E11" s="523"/>
      <c r="F11" s="516"/>
      <c r="G11" s="516"/>
      <c r="H11" s="516"/>
      <c r="I11" s="516"/>
      <c r="J11" s="516"/>
      <c r="K11" s="516"/>
      <c r="L11" s="516"/>
      <c r="M11" s="516"/>
      <c r="N11" s="516"/>
      <c r="O11" s="516"/>
    </row>
    <row r="12" spans="1:15" s="529" customFormat="1" ht="15.75">
      <c r="A12" s="652" t="s">
        <v>27</v>
      </c>
      <c r="B12" s="526" t="s">
        <v>26</v>
      </c>
      <c r="C12" s="527"/>
      <c r="D12" s="527"/>
      <c r="E12" s="528">
        <f>E55</f>
        <v>0</v>
      </c>
      <c r="F12" s="516"/>
      <c r="G12" s="516"/>
      <c r="H12" s="516"/>
      <c r="I12" s="516"/>
      <c r="J12" s="516"/>
      <c r="K12" s="516"/>
      <c r="L12" s="516"/>
      <c r="M12" s="516"/>
      <c r="N12" s="516"/>
      <c r="O12" s="516"/>
    </row>
    <row r="13" spans="1:15" ht="15.75">
      <c r="A13" s="652" t="s">
        <v>32</v>
      </c>
      <c r="B13" s="526" t="s">
        <v>17</v>
      </c>
      <c r="C13" s="527"/>
      <c r="D13" s="527"/>
      <c r="E13" s="533">
        <f>E132</f>
        <v>0</v>
      </c>
      <c r="F13" s="516"/>
      <c r="G13" s="516"/>
      <c r="H13" s="516"/>
      <c r="I13" s="516"/>
      <c r="J13" s="516"/>
      <c r="K13" s="516"/>
      <c r="L13" s="516"/>
      <c r="M13" s="516"/>
      <c r="N13" s="516"/>
      <c r="O13" s="516"/>
    </row>
    <row r="14" spans="1:15" ht="15.75">
      <c r="A14" s="652" t="s">
        <v>42</v>
      </c>
      <c r="B14" s="531" t="s">
        <v>18</v>
      </c>
      <c r="C14" s="532"/>
      <c r="D14" s="532"/>
      <c r="E14" s="533">
        <f>E175</f>
        <v>0</v>
      </c>
      <c r="F14" s="516"/>
      <c r="G14" s="516"/>
      <c r="H14" s="516"/>
      <c r="I14" s="516"/>
      <c r="J14" s="516"/>
      <c r="K14" s="516"/>
      <c r="L14" s="516"/>
      <c r="M14" s="516"/>
      <c r="N14" s="516"/>
      <c r="O14" s="516"/>
    </row>
    <row r="15" spans="1:15" ht="15.75">
      <c r="A15" s="652"/>
      <c r="B15" s="658"/>
      <c r="C15" s="659"/>
      <c r="D15" s="659"/>
      <c r="E15" s="660"/>
      <c r="F15" s="516"/>
      <c r="G15" s="516"/>
      <c r="H15" s="516"/>
      <c r="I15" s="516"/>
      <c r="J15" s="516"/>
      <c r="K15" s="516"/>
      <c r="L15" s="516"/>
      <c r="M15" s="516"/>
      <c r="N15" s="516"/>
      <c r="O15" s="516"/>
    </row>
    <row r="16" spans="1:15" ht="16.5" thickBot="1">
      <c r="A16" s="651"/>
      <c r="B16" s="540" t="s">
        <v>53</v>
      </c>
      <c r="C16" s="541"/>
      <c r="D16" s="541"/>
      <c r="E16" s="542">
        <f>SUM(E12:E15)</f>
        <v>0</v>
      </c>
      <c r="F16" s="516"/>
      <c r="G16" s="516"/>
      <c r="H16" s="516"/>
      <c r="I16" s="516"/>
      <c r="J16" s="516"/>
      <c r="K16" s="516"/>
      <c r="L16" s="516"/>
      <c r="M16" s="516"/>
      <c r="N16" s="516"/>
      <c r="O16" s="516"/>
    </row>
    <row r="17" spans="6:15" ht="16.5" thickTop="1">
      <c r="F17" s="516"/>
      <c r="G17" s="516"/>
      <c r="H17" s="516"/>
      <c r="I17" s="516"/>
      <c r="J17" s="516"/>
      <c r="K17" s="516"/>
      <c r="L17" s="516"/>
      <c r="M17" s="516"/>
      <c r="N17" s="516"/>
      <c r="O17" s="516"/>
    </row>
    <row r="18" spans="6:15" ht="15.75">
      <c r="F18" s="516"/>
      <c r="G18" s="516"/>
      <c r="H18" s="516"/>
      <c r="I18" s="516"/>
      <c r="J18" s="516"/>
      <c r="K18" s="516"/>
      <c r="L18" s="516"/>
      <c r="M18" s="516"/>
      <c r="N18" s="516"/>
      <c r="O18" s="516"/>
    </row>
    <row r="19" spans="6:15" ht="15.75">
      <c r="F19" s="516"/>
      <c r="G19" s="516"/>
      <c r="H19" s="516"/>
      <c r="I19" s="516"/>
      <c r="J19" s="516"/>
      <c r="K19" s="516"/>
      <c r="L19" s="516"/>
      <c r="M19" s="516"/>
      <c r="N19" s="516"/>
      <c r="O19" s="516"/>
    </row>
    <row r="20" ht="15.75">
      <c r="B20" s="548" t="s">
        <v>83</v>
      </c>
    </row>
    <row r="21" ht="51">
      <c r="B21" s="548" t="s">
        <v>86</v>
      </c>
    </row>
    <row r="22" ht="15.75">
      <c r="B22" s="548"/>
    </row>
    <row r="23" ht="15.75">
      <c r="B23" s="548" t="s">
        <v>84</v>
      </c>
    </row>
    <row r="24" ht="38.25">
      <c r="B24" s="548" t="s">
        <v>85</v>
      </c>
    </row>
    <row r="25" ht="15.75">
      <c r="B25" s="548"/>
    </row>
    <row r="26" spans="2:9" ht="15.75">
      <c r="B26" s="544" t="s">
        <v>149</v>
      </c>
      <c r="C26" s="549"/>
      <c r="I26" s="549"/>
    </row>
    <row r="27" spans="2:9" ht="38.25">
      <c r="B27" s="548" t="s">
        <v>251</v>
      </c>
      <c r="C27" s="550"/>
      <c r="I27" s="549"/>
    </row>
    <row r="28" ht="15.75">
      <c r="B28" s="548"/>
    </row>
    <row r="29" ht="15.75">
      <c r="B29" s="548"/>
    </row>
    <row r="32" spans="1:15" s="529" customFormat="1" ht="15.75">
      <c r="A32" s="663"/>
      <c r="B32" s="544"/>
      <c r="C32" s="545"/>
      <c r="D32" s="545"/>
      <c r="E32" s="546"/>
      <c r="F32" s="517"/>
      <c r="G32" s="654"/>
      <c r="H32" s="655"/>
      <c r="K32" s="530"/>
      <c r="L32" s="530"/>
      <c r="M32" s="530"/>
      <c r="O32" s="524"/>
    </row>
    <row r="33" spans="1:15" s="529" customFormat="1" ht="15.75">
      <c r="A33" s="665" t="s">
        <v>27</v>
      </c>
      <c r="B33" s="610" t="s">
        <v>26</v>
      </c>
      <c r="C33" s="716" t="s">
        <v>176</v>
      </c>
      <c r="D33" s="717" t="s">
        <v>177</v>
      </c>
      <c r="E33" s="717" t="s">
        <v>456</v>
      </c>
      <c r="G33" s="654"/>
      <c r="H33" s="655"/>
      <c r="K33" s="530"/>
      <c r="L33" s="530"/>
      <c r="M33" s="530"/>
      <c r="O33" s="555"/>
    </row>
    <row r="34" spans="1:15" s="529" customFormat="1" ht="15.75">
      <c r="A34" s="666"/>
      <c r="B34" s="627"/>
      <c r="C34" s="586"/>
      <c r="D34" s="587"/>
      <c r="E34" s="587"/>
      <c r="G34" s="654"/>
      <c r="H34" s="655"/>
      <c r="K34" s="530"/>
      <c r="L34" s="530"/>
      <c r="M34" s="530"/>
      <c r="O34" s="555"/>
    </row>
    <row r="35" spans="1:15" s="563" customFormat="1" ht="38.25">
      <c r="A35" s="559" t="s">
        <v>28</v>
      </c>
      <c r="B35" s="560" t="s">
        <v>459</v>
      </c>
      <c r="C35" s="574"/>
      <c r="D35" s="574"/>
      <c r="E35" s="632"/>
      <c r="F35" s="529"/>
      <c r="G35" s="668"/>
      <c r="H35" s="669"/>
      <c r="K35" s="564"/>
      <c r="L35" s="564"/>
      <c r="M35" s="564"/>
      <c r="O35" s="555"/>
    </row>
    <row r="36" spans="1:15" s="529" customFormat="1" ht="15.75">
      <c r="A36" s="565"/>
      <c r="B36" s="566"/>
      <c r="C36" s="567"/>
      <c r="D36" s="567"/>
      <c r="E36" s="568"/>
      <c r="F36" s="563"/>
      <c r="G36" s="654"/>
      <c r="H36" s="655"/>
      <c r="K36" s="530"/>
      <c r="L36" s="530"/>
      <c r="M36" s="530"/>
      <c r="O36" s="569"/>
    </row>
    <row r="37" spans="1:15" s="529" customFormat="1" ht="15.75">
      <c r="A37" s="666"/>
      <c r="B37" s="570" t="s">
        <v>22</v>
      </c>
      <c r="C37" s="571">
        <v>22</v>
      </c>
      <c r="D37" s="313"/>
      <c r="E37" s="572">
        <f>C37*D37</f>
        <v>0</v>
      </c>
      <c r="F37" s="670"/>
      <c r="G37" s="654"/>
      <c r="H37" s="655"/>
      <c r="K37" s="530"/>
      <c r="L37" s="530"/>
      <c r="M37" s="530"/>
      <c r="O37" s="524"/>
    </row>
    <row r="38" spans="1:15" s="529" customFormat="1" ht="15.75">
      <c r="A38" s="666"/>
      <c r="B38" s="576"/>
      <c r="C38" s="545"/>
      <c r="D38" s="545"/>
      <c r="E38" s="546"/>
      <c r="F38" s="545"/>
      <c r="G38" s="654"/>
      <c r="H38" s="655"/>
      <c r="K38" s="530"/>
      <c r="L38" s="530"/>
      <c r="M38" s="530"/>
      <c r="O38" s="524"/>
    </row>
    <row r="39" spans="1:15" s="529" customFormat="1" ht="38.25">
      <c r="A39" s="559" t="s">
        <v>56</v>
      </c>
      <c r="B39" s="576" t="s">
        <v>460</v>
      </c>
      <c r="C39" s="545"/>
      <c r="D39" s="545"/>
      <c r="E39" s="546"/>
      <c r="F39" s="545"/>
      <c r="G39" s="654"/>
      <c r="H39" s="655"/>
      <c r="K39" s="530"/>
      <c r="L39" s="530"/>
      <c r="M39" s="530"/>
      <c r="O39" s="524"/>
    </row>
    <row r="40" spans="1:15" s="529" customFormat="1" ht="15.75">
      <c r="A40" s="673"/>
      <c r="B40" s="576"/>
      <c r="C40" s="581"/>
      <c r="D40" s="545"/>
      <c r="E40" s="679"/>
      <c r="F40" s="545"/>
      <c r="G40" s="654"/>
      <c r="H40" s="655"/>
      <c r="K40" s="530"/>
      <c r="L40" s="530"/>
      <c r="M40" s="530"/>
      <c r="O40" s="524"/>
    </row>
    <row r="41" spans="1:15" s="529" customFormat="1" ht="15.75">
      <c r="A41" s="666"/>
      <c r="B41" s="570" t="s">
        <v>23</v>
      </c>
      <c r="C41" s="571">
        <f>INT(C37/20)+1</f>
        <v>2</v>
      </c>
      <c r="D41" s="313"/>
      <c r="E41" s="572">
        <f>C41*D41</f>
        <v>0</v>
      </c>
      <c r="G41" s="654"/>
      <c r="H41" s="655"/>
      <c r="K41" s="530"/>
      <c r="L41" s="530"/>
      <c r="M41" s="530"/>
      <c r="O41" s="524"/>
    </row>
    <row r="42" spans="1:15" s="529" customFormat="1" ht="15.75">
      <c r="A42" s="666"/>
      <c r="B42" s="576"/>
      <c r="C42" s="545"/>
      <c r="D42" s="545"/>
      <c r="E42" s="546"/>
      <c r="F42" s="578"/>
      <c r="G42" s="654"/>
      <c r="H42" s="655"/>
      <c r="K42" s="530"/>
      <c r="L42" s="530"/>
      <c r="M42" s="530"/>
      <c r="O42" s="583"/>
    </row>
    <row r="43" spans="1:15" s="529" customFormat="1" ht="25.5">
      <c r="A43" s="559" t="s">
        <v>5</v>
      </c>
      <c r="B43" s="576" t="s">
        <v>6</v>
      </c>
      <c r="C43" s="545"/>
      <c r="D43" s="545"/>
      <c r="E43" s="546"/>
      <c r="F43" s="670"/>
      <c r="G43" s="654"/>
      <c r="H43" s="655"/>
      <c r="K43" s="530"/>
      <c r="L43" s="530"/>
      <c r="M43" s="530"/>
      <c r="O43" s="524"/>
    </row>
    <row r="44" spans="1:15" s="529" customFormat="1" ht="15.75">
      <c r="A44" s="673"/>
      <c r="B44" s="576"/>
      <c r="C44" s="581"/>
      <c r="D44" s="581"/>
      <c r="E44" s="679"/>
      <c r="F44" s="545"/>
      <c r="G44" s="654"/>
      <c r="H44" s="655"/>
      <c r="K44" s="530"/>
      <c r="L44" s="530"/>
      <c r="M44" s="530"/>
      <c r="O44" s="524"/>
    </row>
    <row r="45" spans="1:15" s="578" customFormat="1" ht="15.75">
      <c r="A45" s="666"/>
      <c r="B45" s="570" t="s">
        <v>262</v>
      </c>
      <c r="C45" s="571">
        <v>1</v>
      </c>
      <c r="D45" s="313"/>
      <c r="E45" s="572">
        <f>C45*D45</f>
        <v>0</v>
      </c>
      <c r="F45" s="529"/>
      <c r="G45" s="671"/>
      <c r="H45" s="672"/>
      <c r="K45" s="579"/>
      <c r="L45" s="579"/>
      <c r="M45" s="579"/>
      <c r="O45" s="524"/>
    </row>
    <row r="46" spans="1:15" s="529" customFormat="1" ht="15.75">
      <c r="A46" s="666"/>
      <c r="B46" s="576"/>
      <c r="C46" s="545"/>
      <c r="D46" s="545"/>
      <c r="E46" s="546"/>
      <c r="F46" s="578"/>
      <c r="G46" s="654"/>
      <c r="H46" s="655"/>
      <c r="K46" s="530"/>
      <c r="L46" s="530"/>
      <c r="M46" s="530"/>
      <c r="O46" s="583"/>
    </row>
    <row r="47" spans="1:15" s="529" customFormat="1" ht="25.5">
      <c r="A47" s="559" t="s">
        <v>75</v>
      </c>
      <c r="B47" s="576" t="s">
        <v>142</v>
      </c>
      <c r="C47" s="545"/>
      <c r="D47" s="545"/>
      <c r="E47" s="546"/>
      <c r="F47" s="670"/>
      <c r="G47" s="654"/>
      <c r="H47" s="655"/>
      <c r="K47" s="530"/>
      <c r="L47" s="530"/>
      <c r="M47" s="530"/>
      <c r="O47" s="524"/>
    </row>
    <row r="48" spans="1:15" s="529" customFormat="1" ht="15.75">
      <c r="A48" s="673"/>
      <c r="B48" s="576"/>
      <c r="C48" s="581"/>
      <c r="D48" s="581"/>
      <c r="E48" s="679"/>
      <c r="F48" s="670"/>
      <c r="G48" s="654"/>
      <c r="H48" s="655"/>
      <c r="K48" s="530"/>
      <c r="L48" s="530"/>
      <c r="M48" s="530"/>
      <c r="O48" s="524"/>
    </row>
    <row r="49" spans="1:15" s="578" customFormat="1" ht="15.75">
      <c r="A49" s="666"/>
      <c r="B49" s="570" t="s">
        <v>22</v>
      </c>
      <c r="C49" s="571">
        <v>22</v>
      </c>
      <c r="D49" s="313"/>
      <c r="E49" s="572">
        <f>C49*D49</f>
        <v>0</v>
      </c>
      <c r="F49" s="529"/>
      <c r="G49" s="671"/>
      <c r="H49" s="672"/>
      <c r="K49" s="579"/>
      <c r="L49" s="579"/>
      <c r="M49" s="579"/>
      <c r="O49" s="524"/>
    </row>
    <row r="50" spans="1:15" s="529" customFormat="1" ht="15.75">
      <c r="A50" s="666"/>
      <c r="B50" s="576"/>
      <c r="C50" s="545"/>
      <c r="D50" s="545"/>
      <c r="E50" s="546"/>
      <c r="F50" s="578"/>
      <c r="G50" s="654"/>
      <c r="H50" s="655"/>
      <c r="K50" s="530"/>
      <c r="L50" s="530"/>
      <c r="M50" s="530"/>
      <c r="O50" s="583"/>
    </row>
    <row r="51" spans="1:15" s="529" customFormat="1" ht="15.75">
      <c r="A51" s="559" t="s">
        <v>61</v>
      </c>
      <c r="B51" s="584" t="s">
        <v>62</v>
      </c>
      <c r="C51" s="545"/>
      <c r="D51" s="545"/>
      <c r="E51" s="546"/>
      <c r="F51" s="670"/>
      <c r="G51" s="654"/>
      <c r="H51" s="655"/>
      <c r="K51" s="530"/>
      <c r="L51" s="530"/>
      <c r="M51" s="530"/>
      <c r="O51" s="524"/>
    </row>
    <row r="52" spans="1:15" s="529" customFormat="1" ht="15.75">
      <c r="A52" s="673"/>
      <c r="B52" s="584"/>
      <c r="C52" s="581"/>
      <c r="D52" s="581"/>
      <c r="E52" s="679"/>
      <c r="F52" s="545"/>
      <c r="G52" s="654"/>
      <c r="H52" s="655"/>
      <c r="K52" s="530"/>
      <c r="L52" s="530"/>
      <c r="M52" s="530"/>
      <c r="O52" s="524"/>
    </row>
    <row r="53" spans="1:15" s="529" customFormat="1" ht="15.75">
      <c r="A53" s="666"/>
      <c r="B53" s="585" t="s">
        <v>41</v>
      </c>
      <c r="C53" s="571">
        <v>1</v>
      </c>
      <c r="D53" s="313"/>
      <c r="E53" s="572">
        <f>C53*D53</f>
        <v>0</v>
      </c>
      <c r="G53" s="654"/>
      <c r="H53" s="655"/>
      <c r="K53" s="530"/>
      <c r="L53" s="530"/>
      <c r="M53" s="530"/>
      <c r="O53" s="524"/>
    </row>
    <row r="54" spans="1:15" s="529" customFormat="1" ht="15.75">
      <c r="A54" s="666"/>
      <c r="B54" s="576"/>
      <c r="C54" s="586"/>
      <c r="D54" s="587"/>
      <c r="E54" s="587"/>
      <c r="F54" s="578"/>
      <c r="G54" s="654"/>
      <c r="H54" s="655"/>
      <c r="K54" s="530"/>
      <c r="L54" s="530"/>
      <c r="M54" s="530"/>
      <c r="O54" s="583"/>
    </row>
    <row r="55" spans="1:15" s="529" customFormat="1" ht="16.5" thickBot="1">
      <c r="A55" s="674"/>
      <c r="B55" s="606" t="s">
        <v>43</v>
      </c>
      <c r="C55" s="541"/>
      <c r="D55" s="541"/>
      <c r="E55" s="607">
        <f>SUM(E37:E54)</f>
        <v>0</v>
      </c>
      <c r="G55" s="654"/>
      <c r="H55" s="655"/>
      <c r="K55" s="530"/>
      <c r="L55" s="530"/>
      <c r="M55" s="530"/>
      <c r="O55" s="555"/>
    </row>
    <row r="56" spans="1:15" s="529" customFormat="1" ht="16.5" thickTop="1">
      <c r="A56" s="674"/>
      <c r="B56" s="608"/>
      <c r="C56" s="514"/>
      <c r="D56" s="514"/>
      <c r="E56" s="609"/>
      <c r="G56" s="654"/>
      <c r="H56" s="655"/>
      <c r="K56" s="530"/>
      <c r="L56" s="530"/>
      <c r="M56" s="530"/>
      <c r="O56" s="555"/>
    </row>
    <row r="57" spans="1:15" s="613" customFormat="1" ht="15.75">
      <c r="A57" s="665" t="s">
        <v>32</v>
      </c>
      <c r="B57" s="610" t="s">
        <v>17</v>
      </c>
      <c r="C57" s="716" t="s">
        <v>176</v>
      </c>
      <c r="D57" s="717" t="s">
        <v>177</v>
      </c>
      <c r="E57" s="717" t="s">
        <v>456</v>
      </c>
      <c r="F57" s="676"/>
      <c r="G57" s="677"/>
      <c r="H57" s="678"/>
      <c r="K57" s="614"/>
      <c r="L57" s="614"/>
      <c r="M57" s="614"/>
      <c r="O57" s="524"/>
    </row>
    <row r="58" spans="1:15" ht="15.75">
      <c r="A58" s="674"/>
      <c r="B58" s="627"/>
      <c r="C58" s="574"/>
      <c r="D58" s="574"/>
      <c r="E58" s="632"/>
      <c r="F58" s="613"/>
      <c r="O58" s="583"/>
    </row>
    <row r="59" spans="1:6" ht="38.25">
      <c r="A59" s="559" t="s">
        <v>33</v>
      </c>
      <c r="B59" s="576" t="s">
        <v>140</v>
      </c>
      <c r="F59" s="670"/>
    </row>
    <row r="60" spans="1:6" ht="15.75">
      <c r="A60" s="565"/>
      <c r="B60" s="576"/>
      <c r="C60" s="581"/>
      <c r="D60" s="581"/>
      <c r="E60" s="679"/>
      <c r="F60" s="676"/>
    </row>
    <row r="61" spans="2:8" ht="15.75">
      <c r="B61" s="570" t="s">
        <v>20</v>
      </c>
      <c r="C61" s="571">
        <v>0.8</v>
      </c>
      <c r="D61" s="313"/>
      <c r="E61" s="572">
        <f>C61*D61</f>
        <v>0</v>
      </c>
      <c r="F61" s="676"/>
      <c r="H61" s="680"/>
    </row>
    <row r="62" spans="2:6" ht="15.75">
      <c r="B62" s="576"/>
      <c r="F62" s="676"/>
    </row>
    <row r="63" spans="1:6" ht="38.25">
      <c r="A63" s="663" t="s">
        <v>34</v>
      </c>
      <c r="B63" s="576" t="s">
        <v>139</v>
      </c>
      <c r="F63" s="670"/>
    </row>
    <row r="64" spans="2:6" ht="15.75">
      <c r="B64" s="576"/>
      <c r="F64" s="670"/>
    </row>
    <row r="65" spans="2:6" ht="15.75">
      <c r="B65" s="570" t="s">
        <v>25</v>
      </c>
      <c r="C65" s="571">
        <f>3.384/0.09</f>
        <v>37.6</v>
      </c>
      <c r="D65" s="313"/>
      <c r="E65" s="572">
        <f>C65*D65</f>
        <v>0</v>
      </c>
      <c r="F65" s="676"/>
    </row>
    <row r="66" spans="2:6" ht="15.75">
      <c r="B66" s="576"/>
      <c r="F66" s="676"/>
    </row>
    <row r="67" spans="1:6" ht="38.25">
      <c r="A67" s="663" t="s">
        <v>4</v>
      </c>
      <c r="B67" s="576" t="s">
        <v>87</v>
      </c>
      <c r="F67" s="670"/>
    </row>
    <row r="68" spans="2:6" ht="15.75">
      <c r="B68" s="576"/>
      <c r="F68" s="676"/>
    </row>
    <row r="69" spans="2:6" ht="15.75">
      <c r="B69" s="570" t="s">
        <v>22</v>
      </c>
      <c r="C69" s="571">
        <v>7</v>
      </c>
      <c r="D69" s="313"/>
      <c r="E69" s="572">
        <f>C69*D69</f>
        <v>0</v>
      </c>
      <c r="F69" s="676"/>
    </row>
    <row r="70" spans="2:6" ht="15.75">
      <c r="B70" s="576"/>
      <c r="F70" s="676"/>
    </row>
    <row r="71" spans="1:6" ht="51">
      <c r="A71" s="663" t="s">
        <v>36</v>
      </c>
      <c r="B71" s="348" t="s">
        <v>529</v>
      </c>
      <c r="F71" s="676"/>
    </row>
    <row r="72" spans="2:6" ht="15.75">
      <c r="B72" s="348" t="s">
        <v>528</v>
      </c>
      <c r="F72" s="670"/>
    </row>
    <row r="73" spans="2:6" ht="15.75">
      <c r="B73" s="348"/>
      <c r="F73" s="670"/>
    </row>
    <row r="74" spans="2:8" ht="15.75">
      <c r="B74" s="576" t="s">
        <v>461</v>
      </c>
      <c r="F74" s="545"/>
      <c r="H74" s="647"/>
    </row>
    <row r="75" spans="2:6" ht="15.75">
      <c r="B75" s="570" t="s">
        <v>20</v>
      </c>
      <c r="C75" s="571">
        <f>48.18*0.5</f>
        <v>24.09</v>
      </c>
      <c r="D75" s="313"/>
      <c r="E75" s="572">
        <f>C75*D75</f>
        <v>0</v>
      </c>
      <c r="F75" s="676"/>
    </row>
    <row r="76" spans="2:6" ht="15.75">
      <c r="B76" s="576"/>
      <c r="F76" s="670"/>
    </row>
    <row r="77" spans="1:15" s="687" customFormat="1" ht="15.75">
      <c r="A77" s="663"/>
      <c r="B77" s="576" t="s">
        <v>462</v>
      </c>
      <c r="C77" s="545"/>
      <c r="D77" s="545"/>
      <c r="E77" s="546"/>
      <c r="F77" s="686"/>
      <c r="O77" s="688"/>
    </row>
    <row r="78" spans="1:15" s="613" customFormat="1" ht="12.75">
      <c r="A78" s="663"/>
      <c r="B78" s="570" t="s">
        <v>20</v>
      </c>
      <c r="C78" s="571">
        <f>48.18*0.5</f>
        <v>24.09</v>
      </c>
      <c r="D78" s="313"/>
      <c r="E78" s="572">
        <f>C78*D78</f>
        <v>0</v>
      </c>
      <c r="F78" s="676"/>
      <c r="G78" s="677"/>
      <c r="H78" s="678"/>
      <c r="K78" s="614"/>
      <c r="L78" s="614"/>
      <c r="M78" s="614"/>
      <c r="O78" s="524"/>
    </row>
    <row r="79" spans="1:15" ht="15.75">
      <c r="A79" s="683"/>
      <c r="B79" s="684"/>
      <c r="C79" s="685"/>
      <c r="F79" s="613"/>
      <c r="O79" s="583"/>
    </row>
    <row r="80" spans="1:6" ht="25.5">
      <c r="A80" s="663" t="s">
        <v>45</v>
      </c>
      <c r="B80" s="576" t="s">
        <v>38</v>
      </c>
      <c r="F80" s="545"/>
    </row>
    <row r="81" spans="2:6" ht="15.75">
      <c r="B81" s="576"/>
      <c r="C81" s="581"/>
      <c r="E81" s="679"/>
      <c r="F81" s="676"/>
    </row>
    <row r="82" spans="1:15" s="613" customFormat="1" ht="12.75">
      <c r="A82" s="663"/>
      <c r="B82" s="570" t="s">
        <v>25</v>
      </c>
      <c r="C82" s="571">
        <f>C37*0.75</f>
        <v>16.5</v>
      </c>
      <c r="D82" s="313"/>
      <c r="E82" s="572">
        <f>C82*D82</f>
        <v>0</v>
      </c>
      <c r="F82" s="676"/>
      <c r="G82" s="677"/>
      <c r="H82" s="678"/>
      <c r="K82" s="614"/>
      <c r="L82" s="614"/>
      <c r="M82" s="614"/>
      <c r="O82" s="524"/>
    </row>
    <row r="83" spans="2:15" ht="15.75">
      <c r="B83" s="576"/>
      <c r="F83" s="613"/>
      <c r="O83" s="583"/>
    </row>
    <row r="84" spans="1:6" ht="102">
      <c r="A84" s="663" t="s">
        <v>46</v>
      </c>
      <c r="B84" s="576" t="s">
        <v>463</v>
      </c>
      <c r="F84" s="545"/>
    </row>
    <row r="85" spans="1:6" ht="15.75">
      <c r="A85" s="690"/>
      <c r="B85" s="576"/>
      <c r="C85" s="581"/>
      <c r="E85" s="679"/>
      <c r="F85" s="676"/>
    </row>
    <row r="86" spans="1:15" s="613" customFormat="1" ht="12.75">
      <c r="A86" s="663"/>
      <c r="B86" s="570" t="s">
        <v>20</v>
      </c>
      <c r="C86" s="571">
        <v>3.1</v>
      </c>
      <c r="D86" s="313"/>
      <c r="E86" s="572">
        <f>C86*D86</f>
        <v>0</v>
      </c>
      <c r="F86" s="676"/>
      <c r="G86" s="677"/>
      <c r="H86" s="678"/>
      <c r="K86" s="614"/>
      <c r="L86" s="614"/>
      <c r="M86" s="614"/>
      <c r="O86" s="524"/>
    </row>
    <row r="87" spans="2:15" ht="15.75">
      <c r="B87" s="576"/>
      <c r="C87" s="586"/>
      <c r="D87" s="587"/>
      <c r="E87" s="587"/>
      <c r="F87" s="613"/>
      <c r="G87" s="689"/>
      <c r="O87" s="583"/>
    </row>
    <row r="88" spans="1:6" ht="76.5">
      <c r="A88" s="663" t="s">
        <v>47</v>
      </c>
      <c r="B88" s="576" t="s">
        <v>138</v>
      </c>
      <c r="F88" s="545"/>
    </row>
    <row r="89" spans="1:6" ht="15.75">
      <c r="A89" s="690"/>
      <c r="B89" s="576"/>
      <c r="C89" s="581"/>
      <c r="E89" s="679"/>
      <c r="F89" s="676"/>
    </row>
    <row r="90" spans="2:15" ht="15.75">
      <c r="B90" s="570" t="s">
        <v>20</v>
      </c>
      <c r="C90" s="571">
        <v>10.6</v>
      </c>
      <c r="D90" s="313"/>
      <c r="E90" s="572">
        <f>C90*D90</f>
        <v>0</v>
      </c>
      <c r="F90" s="676"/>
      <c r="O90" s="619"/>
    </row>
    <row r="91" spans="2:15" ht="15.75">
      <c r="B91" s="576"/>
      <c r="F91" s="676"/>
      <c r="O91" s="619"/>
    </row>
    <row r="92" spans="1:15" ht="63.75">
      <c r="A92" s="682" t="s">
        <v>48</v>
      </c>
      <c r="B92" s="584" t="s">
        <v>93</v>
      </c>
      <c r="C92" s="617"/>
      <c r="F92" s="545"/>
      <c r="O92" s="619"/>
    </row>
    <row r="93" spans="1:15" ht="15.75">
      <c r="A93" s="691"/>
      <c r="B93" s="584"/>
      <c r="C93" s="617"/>
      <c r="F93" s="676"/>
      <c r="O93" s="619"/>
    </row>
    <row r="94" spans="1:15" s="613" customFormat="1" ht="12.75">
      <c r="A94" s="682"/>
      <c r="B94" s="585" t="s">
        <v>20</v>
      </c>
      <c r="C94" s="718">
        <f>26.3*0.87</f>
        <v>22.881</v>
      </c>
      <c r="D94" s="313"/>
      <c r="E94" s="572">
        <f>C94*D94</f>
        <v>0</v>
      </c>
      <c r="F94" s="676"/>
      <c r="O94" s="619"/>
    </row>
    <row r="95" spans="1:15" ht="15.75">
      <c r="A95" s="682"/>
      <c r="B95" s="584"/>
      <c r="C95" s="586"/>
      <c r="D95" s="587"/>
      <c r="E95" s="587"/>
      <c r="F95" s="613"/>
      <c r="G95" s="517"/>
      <c r="H95" s="517"/>
      <c r="K95" s="517"/>
      <c r="L95" s="517"/>
      <c r="M95" s="517"/>
      <c r="O95" s="693"/>
    </row>
    <row r="96" spans="1:15" ht="25.5">
      <c r="A96" s="682" t="s">
        <v>49</v>
      </c>
      <c r="B96" s="584" t="s">
        <v>94</v>
      </c>
      <c r="C96" s="617"/>
      <c r="F96" s="545"/>
      <c r="G96" s="517"/>
      <c r="H96" s="517"/>
      <c r="K96" s="517"/>
      <c r="L96" s="517"/>
      <c r="M96" s="517"/>
      <c r="O96" s="619"/>
    </row>
    <row r="97" spans="1:15" ht="15.75">
      <c r="A97" s="691"/>
      <c r="B97" s="584"/>
      <c r="C97" s="692"/>
      <c r="E97" s="679"/>
      <c r="F97" s="676"/>
      <c r="G97" s="517"/>
      <c r="H97" s="517"/>
      <c r="K97" s="517"/>
      <c r="L97" s="517"/>
      <c r="M97" s="517"/>
      <c r="O97" s="619"/>
    </row>
    <row r="98" spans="1:9" ht="15.75">
      <c r="A98" s="682"/>
      <c r="B98" s="585" t="s">
        <v>20</v>
      </c>
      <c r="C98" s="621">
        <f>26.3*0.13</f>
        <v>3.419</v>
      </c>
      <c r="D98" s="313"/>
      <c r="E98" s="572">
        <f>C98*D98</f>
        <v>0</v>
      </c>
      <c r="F98" s="676"/>
      <c r="I98" s="680"/>
    </row>
    <row r="99" spans="1:6" ht="15.75">
      <c r="A99" s="682"/>
      <c r="B99" s="584"/>
      <c r="C99" s="617"/>
      <c r="F99" s="676"/>
    </row>
    <row r="100" spans="1:6" ht="76.5">
      <c r="A100" s="663" t="s">
        <v>50</v>
      </c>
      <c r="B100" s="576" t="s">
        <v>183</v>
      </c>
      <c r="F100" s="545"/>
    </row>
    <row r="101" spans="1:6" ht="15.75">
      <c r="A101" s="690"/>
      <c r="B101" s="576"/>
      <c r="F101" s="676"/>
    </row>
    <row r="102" spans="2:6" ht="15.75">
      <c r="B102" s="570" t="s">
        <v>20</v>
      </c>
      <c r="C102" s="571">
        <v>7.15</v>
      </c>
      <c r="D102" s="313"/>
      <c r="E102" s="572">
        <f>C102*D102</f>
        <v>0</v>
      </c>
      <c r="F102" s="676"/>
    </row>
    <row r="103" spans="2:6" ht="15.75">
      <c r="B103" s="576"/>
      <c r="F103" s="676"/>
    </row>
    <row r="104" spans="1:6" ht="216.75">
      <c r="A104" s="663" t="s">
        <v>51</v>
      </c>
      <c r="B104" s="625" t="s">
        <v>174</v>
      </c>
      <c r="F104" s="545"/>
    </row>
    <row r="105" spans="1:6" ht="15.75">
      <c r="A105" s="690"/>
      <c r="B105" s="576"/>
      <c r="F105" s="545"/>
    </row>
    <row r="106" spans="2:6" ht="15.75">
      <c r="B106" s="570" t="s">
        <v>25</v>
      </c>
      <c r="C106" s="571">
        <f>C65</f>
        <v>37.6</v>
      </c>
      <c r="D106" s="313"/>
      <c r="E106" s="572">
        <f>C106*D106</f>
        <v>0</v>
      </c>
      <c r="F106" s="676"/>
    </row>
    <row r="107" spans="2:6" ht="15.75">
      <c r="B107" s="576"/>
      <c r="F107" s="676"/>
    </row>
    <row r="108" spans="1:6" ht="25.5">
      <c r="A108" s="663" t="s">
        <v>67</v>
      </c>
      <c r="B108" s="625" t="s">
        <v>257</v>
      </c>
      <c r="F108" s="545"/>
    </row>
    <row r="109" spans="1:6" ht="15.75">
      <c r="A109" s="690"/>
      <c r="B109" s="576"/>
      <c r="F109" s="545"/>
    </row>
    <row r="110" spans="2:6" ht="15.75">
      <c r="B110" s="570" t="s">
        <v>25</v>
      </c>
      <c r="C110" s="612">
        <v>16.4</v>
      </c>
      <c r="D110" s="313"/>
      <c r="E110" s="572">
        <f>C110*D110</f>
        <v>0</v>
      </c>
      <c r="F110" s="676"/>
    </row>
    <row r="111" spans="2:6" ht="15.75">
      <c r="B111" s="576"/>
      <c r="C111" s="586"/>
      <c r="D111" s="587"/>
      <c r="E111" s="587"/>
      <c r="F111" s="676"/>
    </row>
    <row r="112" spans="1:6" ht="25.5">
      <c r="A112" s="663" t="s">
        <v>70</v>
      </c>
      <c r="B112" s="576" t="s">
        <v>97</v>
      </c>
      <c r="C112" s="634"/>
      <c r="F112" s="545"/>
    </row>
    <row r="113" spans="1:6" ht="15.75">
      <c r="A113" s="690"/>
      <c r="B113" s="576"/>
      <c r="C113" s="634"/>
      <c r="F113" s="676"/>
    </row>
    <row r="114" spans="2:6" ht="15.75">
      <c r="B114" s="570" t="s">
        <v>22</v>
      </c>
      <c r="C114" s="571">
        <f>C69</f>
        <v>7</v>
      </c>
      <c r="D114" s="313"/>
      <c r="E114" s="572">
        <f>C114*D114</f>
        <v>0</v>
      </c>
      <c r="F114" s="676"/>
    </row>
    <row r="115" spans="2:6" ht="15.75">
      <c r="B115" s="576"/>
      <c r="F115" s="676"/>
    </row>
    <row r="116" spans="1:6" ht="78">
      <c r="A116" s="663" t="s">
        <v>57</v>
      </c>
      <c r="B116" s="576" t="s">
        <v>98</v>
      </c>
      <c r="F116" s="545"/>
    </row>
    <row r="117" spans="2:6" ht="15.75">
      <c r="B117" s="576"/>
      <c r="F117" s="676"/>
    </row>
    <row r="118" spans="2:6" ht="15.75">
      <c r="B118" s="570" t="s">
        <v>20</v>
      </c>
      <c r="C118" s="571">
        <f>(48.18-C98)*1.3</f>
        <v>58.1893</v>
      </c>
      <c r="D118" s="313"/>
      <c r="E118" s="572">
        <f>C118*D118</f>
        <v>0</v>
      </c>
      <c r="F118" s="676"/>
    </row>
    <row r="119" spans="2:6" ht="15.75">
      <c r="B119" s="576"/>
      <c r="F119" s="676"/>
    </row>
    <row r="120" spans="1:6" ht="89.25">
      <c r="A120" s="663" t="s">
        <v>58</v>
      </c>
      <c r="B120" s="576" t="s">
        <v>137</v>
      </c>
      <c r="F120" s="545"/>
    </row>
    <row r="121" spans="2:6" ht="15.75">
      <c r="B121" s="576"/>
      <c r="F121" s="676"/>
    </row>
    <row r="122" spans="2:6" ht="15.75">
      <c r="B122" s="570" t="s">
        <v>25</v>
      </c>
      <c r="C122" s="571">
        <f>C61/0.15</f>
        <v>5.333333333333334</v>
      </c>
      <c r="D122" s="313"/>
      <c r="E122" s="572">
        <f>C122*D122</f>
        <v>0</v>
      </c>
      <c r="F122" s="676"/>
    </row>
    <row r="123" spans="2:6" ht="15.75">
      <c r="B123" s="576"/>
      <c r="F123" s="676"/>
    </row>
    <row r="124" spans="1:6" ht="38.25">
      <c r="A124" s="663" t="s">
        <v>64</v>
      </c>
      <c r="B124" s="576" t="s">
        <v>99</v>
      </c>
      <c r="F124" s="545"/>
    </row>
    <row r="125" spans="2:6" ht="15.75">
      <c r="B125" s="576"/>
      <c r="F125" s="676"/>
    </row>
    <row r="126" spans="1:15" s="613" customFormat="1" ht="12.75">
      <c r="A126" s="663"/>
      <c r="B126" s="570" t="s">
        <v>41</v>
      </c>
      <c r="C126" s="571">
        <v>1</v>
      </c>
      <c r="D126" s="313"/>
      <c r="E126" s="572">
        <f>C126*D126</f>
        <v>0</v>
      </c>
      <c r="F126" s="676"/>
      <c r="G126" s="677"/>
      <c r="H126" s="678"/>
      <c r="K126" s="614"/>
      <c r="L126" s="614"/>
      <c r="M126" s="614"/>
      <c r="O126" s="524"/>
    </row>
    <row r="127" spans="2:15" ht="15.75">
      <c r="B127" s="576"/>
      <c r="F127" s="613"/>
      <c r="O127" s="583"/>
    </row>
    <row r="128" spans="1:6" ht="38.25">
      <c r="A128" s="663" t="s">
        <v>65</v>
      </c>
      <c r="B128" s="576" t="s">
        <v>7</v>
      </c>
      <c r="F128" s="545"/>
    </row>
    <row r="129" spans="2:6" ht="15.75">
      <c r="B129" s="576"/>
      <c r="C129" s="581"/>
      <c r="D129" s="581"/>
      <c r="E129" s="679"/>
      <c r="F129" s="676"/>
    </row>
    <row r="130" spans="1:15" s="529" customFormat="1" ht="15.75">
      <c r="A130" s="663"/>
      <c r="B130" s="570" t="s">
        <v>262</v>
      </c>
      <c r="C130" s="571">
        <v>1</v>
      </c>
      <c r="D130" s="571"/>
      <c r="E130" s="572">
        <f>(E61+E65+E69+E75++E78+E82+E86+E90+E94+E98+E102+E106+E110+E114+E122+E126)*0.1</f>
        <v>0</v>
      </c>
      <c r="F130" s="514"/>
      <c r="G130" s="654"/>
      <c r="H130" s="655"/>
      <c r="K130" s="530"/>
      <c r="L130" s="530"/>
      <c r="M130" s="530"/>
      <c r="O130" s="523"/>
    </row>
    <row r="131" spans="2:15" ht="15.75">
      <c r="B131" s="576"/>
      <c r="O131" s="523"/>
    </row>
    <row r="132" spans="1:15" s="629" customFormat="1" ht="16.5" thickBot="1">
      <c r="A132" s="663"/>
      <c r="B132" s="606" t="s">
        <v>21</v>
      </c>
      <c r="C132" s="626"/>
      <c r="D132" s="626"/>
      <c r="E132" s="607">
        <f>SUM(E61:E131)</f>
        <v>0</v>
      </c>
      <c r="F132" s="699"/>
      <c r="G132" s="700"/>
      <c r="H132" s="701"/>
      <c r="K132" s="630"/>
      <c r="L132" s="630"/>
      <c r="M132" s="630"/>
      <c r="O132" s="631"/>
    </row>
    <row r="133" spans="1:15" ht="16.5" thickTop="1">
      <c r="A133" s="651"/>
      <c r="B133" s="627"/>
      <c r="C133" s="522"/>
      <c r="D133" s="522"/>
      <c r="E133" s="609"/>
      <c r="F133" s="529"/>
      <c r="O133" s="555"/>
    </row>
    <row r="134" spans="1:6" ht="15.75">
      <c r="A134" s="698" t="s">
        <v>42</v>
      </c>
      <c r="B134" s="552" t="s">
        <v>18</v>
      </c>
      <c r="C134" s="716" t="s">
        <v>176</v>
      </c>
      <c r="D134" s="717" t="s">
        <v>177</v>
      </c>
      <c r="E134" s="717" t="s">
        <v>456</v>
      </c>
      <c r="F134" s="676"/>
    </row>
    <row r="135" spans="1:6" ht="15.75">
      <c r="A135" s="674"/>
      <c r="B135" s="627"/>
      <c r="C135" s="586"/>
      <c r="D135" s="587"/>
      <c r="E135" s="587"/>
      <c r="F135" s="676"/>
    </row>
    <row r="136" spans="1:6" ht="25.5">
      <c r="A136" s="663" t="s">
        <v>114</v>
      </c>
      <c r="B136" s="633" t="s">
        <v>100</v>
      </c>
      <c r="F136" s="545"/>
    </row>
    <row r="137" spans="2:6" ht="15.75">
      <c r="B137" s="576"/>
      <c r="F137" s="545"/>
    </row>
    <row r="138" spans="2:6" ht="15.75">
      <c r="B138" s="570" t="s">
        <v>22</v>
      </c>
      <c r="C138" s="571">
        <v>22</v>
      </c>
      <c r="D138" s="349"/>
      <c r="E138" s="572">
        <f>C138*D138</f>
        <v>0</v>
      </c>
      <c r="F138" s="676"/>
    </row>
    <row r="139" spans="2:6" ht="15.75">
      <c r="B139" s="576"/>
      <c r="C139" s="634"/>
      <c r="F139" s="676"/>
    </row>
    <row r="140" spans="1:6" ht="51">
      <c r="A140" s="663" t="s">
        <v>80</v>
      </c>
      <c r="B140" s="633" t="s">
        <v>101</v>
      </c>
      <c r="F140" s="545"/>
    </row>
    <row r="141" spans="1:15" s="636" customFormat="1" ht="15.75">
      <c r="A141" s="663"/>
      <c r="B141" s="576"/>
      <c r="C141" s="545"/>
      <c r="D141" s="545"/>
      <c r="E141" s="546"/>
      <c r="F141" s="545"/>
      <c r="O141" s="637"/>
    </row>
    <row r="142" spans="1:15" s="636" customFormat="1" ht="15.75">
      <c r="A142" s="663"/>
      <c r="B142" s="570" t="s">
        <v>22</v>
      </c>
      <c r="C142" s="571">
        <v>22</v>
      </c>
      <c r="D142" s="349"/>
      <c r="E142" s="572">
        <f>C142*D142</f>
        <v>0</v>
      </c>
      <c r="F142" s="702"/>
      <c r="I142" s="703"/>
      <c r="O142" s="524"/>
    </row>
    <row r="143" spans="1:15" s="636" customFormat="1" ht="15.75">
      <c r="A143" s="663"/>
      <c r="B143" s="576"/>
      <c r="C143" s="635"/>
      <c r="D143" s="617"/>
      <c r="E143" s="546"/>
      <c r="F143" s="545"/>
      <c r="O143" s="637"/>
    </row>
    <row r="144" spans="1:15" s="636" customFormat="1" ht="63.75">
      <c r="A144" s="663" t="s">
        <v>103</v>
      </c>
      <c r="B144" s="625" t="s">
        <v>133</v>
      </c>
      <c r="C144" s="545"/>
      <c r="D144" s="545"/>
      <c r="E144" s="546"/>
      <c r="F144" s="545"/>
      <c r="O144" s="637"/>
    </row>
    <row r="145" spans="1:15" s="636" customFormat="1" ht="15.75">
      <c r="A145" s="663"/>
      <c r="B145" s="570" t="s">
        <v>123</v>
      </c>
      <c r="C145" s="638">
        <v>2</v>
      </c>
      <c r="D145" s="349"/>
      <c r="E145" s="572">
        <f>C145*D145</f>
        <v>0</v>
      </c>
      <c r="F145" s="702"/>
      <c r="I145" s="703"/>
      <c r="O145" s="524"/>
    </row>
    <row r="146" spans="1:15" s="636" customFormat="1" ht="15.75">
      <c r="A146" s="663"/>
      <c r="B146" s="576"/>
      <c r="C146" s="635"/>
      <c r="D146" s="617"/>
      <c r="E146" s="546"/>
      <c r="F146" s="702"/>
      <c r="O146" s="524"/>
    </row>
    <row r="147" spans="1:15" s="636" customFormat="1" ht="102">
      <c r="A147" s="663" t="s">
        <v>81</v>
      </c>
      <c r="B147" s="625" t="s">
        <v>134</v>
      </c>
      <c r="C147" s="545"/>
      <c r="D147" s="545"/>
      <c r="E147" s="546"/>
      <c r="F147" s="545"/>
      <c r="O147" s="637"/>
    </row>
    <row r="148" spans="1:15" s="458" customFormat="1" ht="15.75">
      <c r="A148" s="663"/>
      <c r="B148" s="576"/>
      <c r="C148" s="545"/>
      <c r="D148" s="545"/>
      <c r="E148" s="546"/>
      <c r="F148" s="497"/>
      <c r="O148" s="643"/>
    </row>
    <row r="149" spans="1:15" s="458" customFormat="1" ht="15.75">
      <c r="A149" s="663"/>
      <c r="B149" s="570" t="s">
        <v>123</v>
      </c>
      <c r="C149" s="638">
        <f>C145</f>
        <v>2</v>
      </c>
      <c r="D149" s="349"/>
      <c r="E149" s="572">
        <f>C149*D149</f>
        <v>0</v>
      </c>
      <c r="F149" s="707"/>
      <c r="I149" s="703"/>
      <c r="O149" s="643"/>
    </row>
    <row r="150" spans="1:15" s="458" customFormat="1" ht="15.75">
      <c r="A150" s="704"/>
      <c r="B150" s="625"/>
      <c r="C150" s="586"/>
      <c r="D150" s="587"/>
      <c r="E150" s="587"/>
      <c r="F150" s="707"/>
      <c r="O150" s="643"/>
    </row>
    <row r="151" spans="1:15" s="458" customFormat="1" ht="140.25">
      <c r="A151" s="704" t="s">
        <v>111</v>
      </c>
      <c r="B151" s="706" t="s">
        <v>173</v>
      </c>
      <c r="C151" s="497"/>
      <c r="D151" s="545"/>
      <c r="E151" s="715"/>
      <c r="F151" s="497"/>
      <c r="H151" s="709"/>
      <c r="O151" s="643"/>
    </row>
    <row r="152" spans="1:13" ht="15.75">
      <c r="A152" s="704"/>
      <c r="B152" s="625"/>
      <c r="C152" s="497"/>
      <c r="E152" s="715"/>
      <c r="F152" s="676"/>
      <c r="G152" s="517"/>
      <c r="H152" s="517"/>
      <c r="K152" s="517"/>
      <c r="L152" s="517"/>
      <c r="M152" s="517"/>
    </row>
    <row r="153" spans="1:6" ht="15.75">
      <c r="A153" s="704"/>
      <c r="B153" s="645" t="s">
        <v>23</v>
      </c>
      <c r="C153" s="646">
        <v>3</v>
      </c>
      <c r="D153" s="313"/>
      <c r="E153" s="572">
        <f>C153*D153</f>
        <v>0</v>
      </c>
      <c r="F153" s="676"/>
    </row>
    <row r="154" spans="2:6" ht="15.75">
      <c r="B154" s="576"/>
      <c r="F154" s="676"/>
    </row>
    <row r="155" spans="1:15" ht="38.25">
      <c r="A155" s="663" t="s">
        <v>1</v>
      </c>
      <c r="B155" s="576" t="s">
        <v>464</v>
      </c>
      <c r="F155" s="545"/>
      <c r="O155" s="637"/>
    </row>
    <row r="156" spans="2:15" ht="15.75">
      <c r="B156" s="576"/>
      <c r="F156" s="545"/>
      <c r="O156" s="637"/>
    </row>
    <row r="157" spans="2:6" ht="15.75">
      <c r="B157" s="570" t="s">
        <v>23</v>
      </c>
      <c r="C157" s="571">
        <v>2</v>
      </c>
      <c r="D157" s="313"/>
      <c r="E157" s="572">
        <f>C157*D157</f>
        <v>0</v>
      </c>
      <c r="F157" s="676"/>
    </row>
    <row r="158" spans="2:6" ht="15.75">
      <c r="B158" s="576"/>
      <c r="F158" s="514"/>
    </row>
    <row r="159" spans="1:6" ht="25.5">
      <c r="A159" s="663" t="s">
        <v>107</v>
      </c>
      <c r="B159" s="576" t="s">
        <v>105</v>
      </c>
      <c r="F159" s="545"/>
    </row>
    <row r="160" spans="2:15" ht="15.75">
      <c r="B160" s="576"/>
      <c r="F160" s="545"/>
      <c r="O160" s="637"/>
    </row>
    <row r="161" spans="2:6" ht="15.75">
      <c r="B161" s="570" t="s">
        <v>22</v>
      </c>
      <c r="C161" s="571">
        <v>22</v>
      </c>
      <c r="D161" s="313"/>
      <c r="E161" s="572">
        <f>C161*D161</f>
        <v>0</v>
      </c>
      <c r="F161" s="676"/>
    </row>
    <row r="162" spans="2:6" ht="15.75">
      <c r="B162" s="576"/>
      <c r="F162" s="514"/>
    </row>
    <row r="163" spans="1:6" ht="38.25">
      <c r="A163" s="663" t="s">
        <v>2</v>
      </c>
      <c r="B163" s="576" t="s">
        <v>465</v>
      </c>
      <c r="F163" s="545"/>
    </row>
    <row r="164" spans="2:6" ht="15.75">
      <c r="B164" s="576"/>
      <c r="F164" s="545"/>
    </row>
    <row r="165" spans="2:6" ht="15.75">
      <c r="B165" s="570" t="s">
        <v>22</v>
      </c>
      <c r="C165" s="571">
        <v>22</v>
      </c>
      <c r="D165" s="313"/>
      <c r="E165" s="572">
        <f>C165*D165</f>
        <v>0</v>
      </c>
      <c r="F165" s="676"/>
    </row>
    <row r="166" spans="2:6" ht="15.75">
      <c r="B166" s="576"/>
      <c r="F166" s="514"/>
    </row>
    <row r="167" spans="1:6" ht="25.5">
      <c r="A167" s="663" t="s">
        <v>112</v>
      </c>
      <c r="B167" s="576" t="s">
        <v>466</v>
      </c>
      <c r="F167" s="545"/>
    </row>
    <row r="168" spans="2:6" ht="15.75">
      <c r="B168" s="576"/>
      <c r="F168" s="676"/>
    </row>
    <row r="169" spans="1:15" s="613" customFormat="1" ht="12.75">
      <c r="A169" s="663"/>
      <c r="B169" s="570" t="s">
        <v>22</v>
      </c>
      <c r="C169" s="571">
        <v>22</v>
      </c>
      <c r="D169" s="313"/>
      <c r="E169" s="572">
        <f>C169*D169</f>
        <v>0</v>
      </c>
      <c r="F169" s="676"/>
      <c r="G169" s="677"/>
      <c r="H169" s="678"/>
      <c r="K169" s="614"/>
      <c r="L169" s="614"/>
      <c r="M169" s="614"/>
      <c r="O169" s="524"/>
    </row>
    <row r="170" spans="2:15" ht="15.75">
      <c r="B170" s="576"/>
      <c r="F170" s="613"/>
      <c r="O170" s="583"/>
    </row>
    <row r="171" spans="1:9" ht="51">
      <c r="A171" s="663" t="s">
        <v>113</v>
      </c>
      <c r="B171" s="576" t="s">
        <v>9</v>
      </c>
      <c r="F171" s="545"/>
      <c r="H171" s="546"/>
      <c r="I171" s="546"/>
    </row>
    <row r="172" spans="2:6" ht="15.75">
      <c r="B172" s="576"/>
      <c r="C172" s="581"/>
      <c r="D172" s="581"/>
      <c r="E172" s="679"/>
      <c r="F172" s="676"/>
    </row>
    <row r="173" spans="2:15" ht="15.75">
      <c r="B173" s="570" t="s">
        <v>262</v>
      </c>
      <c r="C173" s="571">
        <v>1</v>
      </c>
      <c r="D173" s="571"/>
      <c r="E173" s="572">
        <f>(E138+E142+E145+E149++E153+E157+E161+E165+E169)*0.1</f>
        <v>0</v>
      </c>
      <c r="O173" s="523"/>
    </row>
    <row r="174" spans="2:6" ht="15.75">
      <c r="B174" s="576"/>
      <c r="F174" s="676"/>
    </row>
    <row r="175" spans="2:6" ht="16.5" thickBot="1">
      <c r="B175" s="540" t="s">
        <v>24</v>
      </c>
      <c r="C175" s="626"/>
      <c r="D175" s="626"/>
      <c r="E175" s="607">
        <f>SUM(E138:E174)</f>
        <v>0</v>
      </c>
      <c r="F175" s="676"/>
    </row>
    <row r="176" ht="16.5" thickTop="1"/>
  </sheetData>
  <sheetProtection password="CE2E" sheet="1" objects="1" scenarios="1" selectLockedCells="1"/>
  <conditionalFormatting sqref="C72:E84 C88:E92 C94:E108 C110:E120 C124:E132 C58:E70 C147:E147 C149:E167 C171:E173 E12:E15 C37:E56 C135:E143">
    <cfRule type="cellIs" priority="8" dxfId="35" operator="greaterThan" stopIfTrue="1">
      <formula>0</formula>
    </cfRule>
  </conditionalFormatting>
  <conditionalFormatting sqref="C75:E86 C90:E94 C96:E110 C112:E122 C173:E175 C136:E145 C149:E149 C151:E169 C126:E133">
    <cfRule type="cellIs" priority="2" dxfId="35" operator="greaterThan" stopIfTrue="1">
      <formula>0</formula>
    </cfRule>
  </conditionalFormatting>
  <conditionalFormatting sqref="E173">
    <cfRule type="cellIs" priority="1" dxfId="35" operator="greaterThan" stopIfTrue="1">
      <formula>0</formula>
    </cfRule>
  </conditionalFormatting>
  <printOptions/>
  <pageMargins left="0.984251968503937" right="0.7874015748031497" top="0.984251968503937" bottom="0.7874015748031497" header="0.3937007874015748" footer="0.3937007874015748"/>
  <pageSetup firstPageNumber="28" useFirstPageNumber="1" horizontalDpi="600" verticalDpi="600" orientation="portrait" paperSize="9" scale="90" r:id="rId1"/>
  <headerFooter alignWithMargins="0">
    <oddFooter>&amp;R&amp;P/73</oddFooter>
  </headerFooter>
  <rowBreaks count="4" manualBreakCount="4">
    <brk id="32" max="4" man="1"/>
    <brk id="70" max="4" man="1"/>
    <brk id="99" max="4" man="1"/>
    <brk id="150" max="4" man="1"/>
  </rowBreaks>
</worksheet>
</file>

<file path=xl/worksheets/sheet8.xml><?xml version="1.0" encoding="utf-8"?>
<worksheet xmlns="http://schemas.openxmlformats.org/spreadsheetml/2006/main" xmlns:r="http://schemas.openxmlformats.org/officeDocument/2006/relationships">
  <dimension ref="A1:R210"/>
  <sheetViews>
    <sheetView view="pageBreakPreview" zoomScaleSheetLayoutView="100" zoomScalePageLayoutView="0" workbookViewId="0" topLeftCell="A1">
      <selection activeCell="D36" sqref="D36"/>
    </sheetView>
  </sheetViews>
  <sheetFormatPr defaultColWidth="8.69921875" defaultRowHeight="15.75"/>
  <cols>
    <col min="1" max="1" width="6.09765625" style="663" customWidth="1"/>
    <col min="2" max="2" width="38.8984375" style="544" customWidth="1"/>
    <col min="3" max="3" width="6.69921875" style="545" customWidth="1"/>
    <col min="4" max="4" width="12.19921875" style="545" customWidth="1"/>
    <col min="5" max="5" width="12.19921875" style="546" customWidth="1"/>
    <col min="6" max="6" width="7.19921875" style="517" customWidth="1"/>
    <col min="7" max="7" width="7.19921875" style="647" customWidth="1"/>
    <col min="8" max="8" width="8.69921875" style="648" customWidth="1"/>
    <col min="9" max="9" width="25.59765625" style="517" customWidth="1"/>
    <col min="10" max="10" width="15.59765625" style="517" customWidth="1"/>
    <col min="11" max="13" width="8.69921875" style="518" customWidth="1"/>
    <col min="14" max="14" width="8.69921875" style="517" customWidth="1"/>
    <col min="15" max="15" width="11.19921875" style="524" customWidth="1"/>
    <col min="16" max="16384" width="8.69921875" style="517" customWidth="1"/>
  </cols>
  <sheetData>
    <row r="1" spans="1:15" s="503" customFormat="1" ht="15.75">
      <c r="A1" s="650"/>
      <c r="B1" s="500"/>
      <c r="C1" s="450"/>
      <c r="D1" s="451"/>
      <c r="E1" s="501"/>
      <c r="F1" s="502"/>
      <c r="O1" s="504"/>
    </row>
    <row r="2" spans="1:15" s="503" customFormat="1" ht="15.75">
      <c r="A2" s="650"/>
      <c r="B2" s="500"/>
      <c r="C2" s="450"/>
      <c r="D2" s="451"/>
      <c r="E2" s="501"/>
      <c r="F2" s="502"/>
      <c r="O2" s="504"/>
    </row>
    <row r="3" spans="1:15" s="503" customFormat="1" ht="15.75">
      <c r="A3" s="650"/>
      <c r="B3" s="500"/>
      <c r="C3" s="452"/>
      <c r="D3" s="451"/>
      <c r="E3" s="501"/>
      <c r="F3" s="502"/>
      <c r="O3" s="504"/>
    </row>
    <row r="4" spans="1:15" s="503" customFormat="1" ht="15.75">
      <c r="A4" s="650"/>
      <c r="B4" s="500"/>
      <c r="C4" s="452"/>
      <c r="D4" s="505"/>
      <c r="E4" s="506"/>
      <c r="O4" s="507"/>
    </row>
    <row r="5" spans="1:15" s="503" customFormat="1" ht="15.75">
      <c r="A5" s="650"/>
      <c r="B5" s="500"/>
      <c r="C5" s="450"/>
      <c r="D5" s="451"/>
      <c r="E5" s="506"/>
      <c r="O5" s="504"/>
    </row>
    <row r="6" spans="1:15" s="508" customFormat="1" ht="15.75">
      <c r="A6" s="650"/>
      <c r="B6" s="500"/>
      <c r="C6" s="454"/>
      <c r="D6" s="505"/>
      <c r="E6" s="506"/>
      <c r="G6" s="509"/>
      <c r="H6" s="510"/>
      <c r="K6" s="511"/>
      <c r="L6" s="511"/>
      <c r="M6" s="511"/>
      <c r="O6" s="507"/>
    </row>
    <row r="7" spans="1:15" s="508" customFormat="1" ht="15.75">
      <c r="A7" s="650"/>
      <c r="B7" s="500"/>
      <c r="C7" s="454"/>
      <c r="D7" s="505"/>
      <c r="E7" s="506"/>
      <c r="G7" s="509"/>
      <c r="H7" s="510"/>
      <c r="K7" s="511"/>
      <c r="L7" s="511"/>
      <c r="M7" s="511"/>
      <c r="O7" s="507"/>
    </row>
    <row r="9" spans="1:15" ht="15.75">
      <c r="A9" s="651" t="s">
        <v>267</v>
      </c>
      <c r="B9" s="513" t="s">
        <v>548</v>
      </c>
      <c r="C9" s="514"/>
      <c r="D9" s="514"/>
      <c r="E9" s="515"/>
      <c r="O9" s="519"/>
    </row>
    <row r="10" spans="1:15" ht="15.75">
      <c r="A10" s="651"/>
      <c r="B10" s="520"/>
      <c r="C10" s="514"/>
      <c r="D10" s="514"/>
      <c r="E10" s="515"/>
      <c r="O10" s="519"/>
    </row>
    <row r="11" spans="1:5" ht="15.75">
      <c r="A11" s="651"/>
      <c r="B11" s="521"/>
      <c r="C11" s="522"/>
      <c r="D11" s="522"/>
      <c r="E11" s="523"/>
    </row>
    <row r="12" spans="1:18" s="529" customFormat="1" ht="15.75">
      <c r="A12" s="652" t="s">
        <v>27</v>
      </c>
      <c r="B12" s="526" t="s">
        <v>26</v>
      </c>
      <c r="C12" s="527"/>
      <c r="D12" s="527"/>
      <c r="E12" s="528">
        <f>E55</f>
        <v>0</v>
      </c>
      <c r="F12" s="653"/>
      <c r="G12" s="654"/>
      <c r="H12" s="655"/>
      <c r="I12" s="656"/>
      <c r="J12" s="719"/>
      <c r="K12" s="720"/>
      <c r="L12" s="720"/>
      <c r="M12" s="720"/>
      <c r="N12" s="719"/>
      <c r="O12" s="539"/>
      <c r="P12" s="719"/>
      <c r="Q12" s="719"/>
      <c r="R12" s="719"/>
    </row>
    <row r="13" spans="1:18" ht="15.75">
      <c r="A13" s="652" t="s">
        <v>32</v>
      </c>
      <c r="B13" s="531" t="s">
        <v>17</v>
      </c>
      <c r="C13" s="532"/>
      <c r="D13" s="532"/>
      <c r="E13" s="533">
        <f>E145</f>
        <v>0</v>
      </c>
      <c r="F13" s="653"/>
      <c r="I13" s="657"/>
      <c r="J13" s="538"/>
      <c r="K13" s="537"/>
      <c r="L13" s="537"/>
      <c r="M13" s="537"/>
      <c r="N13" s="538"/>
      <c r="O13" s="539"/>
      <c r="P13" s="538"/>
      <c r="Q13" s="538"/>
      <c r="R13" s="538"/>
    </row>
    <row r="14" spans="1:18" ht="15.75">
      <c r="A14" s="652" t="s">
        <v>42</v>
      </c>
      <c r="B14" s="531" t="s">
        <v>18</v>
      </c>
      <c r="C14" s="532"/>
      <c r="D14" s="532"/>
      <c r="E14" s="533">
        <f>E208</f>
        <v>0</v>
      </c>
      <c r="F14" s="653"/>
      <c r="I14" s="657"/>
      <c r="J14" s="538"/>
      <c r="K14" s="537"/>
      <c r="L14" s="537"/>
      <c r="M14" s="537"/>
      <c r="N14" s="538"/>
      <c r="O14" s="539"/>
      <c r="P14" s="538"/>
      <c r="Q14" s="538"/>
      <c r="R14" s="538"/>
    </row>
    <row r="15" spans="1:18" ht="15.75">
      <c r="A15" s="651"/>
      <c r="B15" s="534"/>
      <c r="C15" s="514"/>
      <c r="D15" s="514"/>
      <c r="E15" s="515"/>
      <c r="I15" s="657"/>
      <c r="J15" s="536"/>
      <c r="K15" s="537"/>
      <c r="L15" s="537"/>
      <c r="M15" s="537"/>
      <c r="N15" s="538"/>
      <c r="O15" s="539"/>
      <c r="P15" s="538"/>
      <c r="Q15" s="538"/>
      <c r="R15" s="538"/>
    </row>
    <row r="16" spans="1:18" ht="16.5" thickBot="1">
      <c r="A16" s="651"/>
      <c r="B16" s="540" t="s">
        <v>53</v>
      </c>
      <c r="C16" s="541"/>
      <c r="D16" s="541"/>
      <c r="E16" s="542">
        <f>SUM(E12:E15)</f>
        <v>0</v>
      </c>
      <c r="F16" s="653"/>
      <c r="I16" s="662"/>
      <c r="J16" s="538"/>
      <c r="K16" s="537"/>
      <c r="L16" s="537"/>
      <c r="M16" s="537"/>
      <c r="N16" s="538"/>
      <c r="O16" s="539"/>
      <c r="P16" s="538"/>
      <c r="Q16" s="538"/>
      <c r="R16" s="538"/>
    </row>
    <row r="17" spans="10:18" ht="16.5" thickTop="1">
      <c r="J17" s="538"/>
      <c r="K17" s="537"/>
      <c r="L17" s="537"/>
      <c r="M17" s="537"/>
      <c r="N17" s="538"/>
      <c r="O17" s="547"/>
      <c r="P17" s="538"/>
      <c r="Q17" s="538"/>
      <c r="R17" s="538"/>
    </row>
    <row r="18" spans="10:18" ht="15.75">
      <c r="J18" s="538"/>
      <c r="K18" s="537"/>
      <c r="L18" s="537"/>
      <c r="M18" s="537"/>
      <c r="N18" s="538"/>
      <c r="O18" s="547"/>
      <c r="P18" s="538"/>
      <c r="Q18" s="538"/>
      <c r="R18" s="538"/>
    </row>
    <row r="19" spans="10:18" ht="15.75">
      <c r="J19" s="538"/>
      <c r="K19" s="537"/>
      <c r="L19" s="537"/>
      <c r="M19" s="537"/>
      <c r="N19" s="538"/>
      <c r="O19" s="547"/>
      <c r="P19" s="538"/>
      <c r="Q19" s="538"/>
      <c r="R19" s="538"/>
    </row>
    <row r="20" spans="2:18" ht="15.75">
      <c r="B20" s="548" t="s">
        <v>83</v>
      </c>
      <c r="J20" s="538"/>
      <c r="K20" s="537"/>
      <c r="L20" s="537"/>
      <c r="M20" s="537"/>
      <c r="N20" s="538"/>
      <c r="O20" s="547"/>
      <c r="P20" s="538"/>
      <c r="Q20" s="538"/>
      <c r="R20" s="538"/>
    </row>
    <row r="21" ht="51">
      <c r="B21" s="548" t="s">
        <v>86</v>
      </c>
    </row>
    <row r="22" ht="15.75">
      <c r="B22" s="548"/>
    </row>
    <row r="23" ht="15.75">
      <c r="B23" s="548" t="s">
        <v>84</v>
      </c>
    </row>
    <row r="24" ht="38.25">
      <c r="B24" s="548" t="s">
        <v>85</v>
      </c>
    </row>
    <row r="25" ht="15.75">
      <c r="B25" s="548"/>
    </row>
    <row r="26" spans="2:9" ht="15.75">
      <c r="B26" s="544" t="s">
        <v>149</v>
      </c>
      <c r="C26" s="549"/>
      <c r="I26" s="549"/>
    </row>
    <row r="27" spans="2:9" ht="38.25">
      <c r="B27" s="548" t="s">
        <v>251</v>
      </c>
      <c r="C27" s="550"/>
      <c r="I27" s="549"/>
    </row>
    <row r="28" ht="15.75">
      <c r="B28" s="548"/>
    </row>
    <row r="29" ht="15.75">
      <c r="B29" s="548"/>
    </row>
    <row r="32" spans="1:15" s="529" customFormat="1" ht="15.75">
      <c r="A32" s="665" t="s">
        <v>27</v>
      </c>
      <c r="B32" s="610" t="s">
        <v>26</v>
      </c>
      <c r="C32" s="716" t="s">
        <v>176</v>
      </c>
      <c r="D32" s="717" t="s">
        <v>177</v>
      </c>
      <c r="E32" s="717" t="s">
        <v>456</v>
      </c>
      <c r="G32" s="654"/>
      <c r="H32" s="655"/>
      <c r="K32" s="530"/>
      <c r="L32" s="530"/>
      <c r="M32" s="530"/>
      <c r="O32" s="555"/>
    </row>
    <row r="33" spans="1:15" s="529" customFormat="1" ht="15.75">
      <c r="A33" s="666"/>
      <c r="B33" s="627"/>
      <c r="C33" s="586"/>
      <c r="D33" s="587"/>
      <c r="E33" s="587"/>
      <c r="G33" s="654"/>
      <c r="H33" s="655"/>
      <c r="K33" s="530"/>
      <c r="L33" s="530"/>
      <c r="M33" s="530"/>
      <c r="O33" s="555"/>
    </row>
    <row r="34" spans="1:15" s="563" customFormat="1" ht="38.25">
      <c r="A34" s="559" t="s">
        <v>28</v>
      </c>
      <c r="B34" s="560" t="s">
        <v>459</v>
      </c>
      <c r="C34" s="574"/>
      <c r="D34" s="574"/>
      <c r="E34" s="632"/>
      <c r="F34" s="529"/>
      <c r="G34" s="668"/>
      <c r="H34" s="669"/>
      <c r="K34" s="564"/>
      <c r="L34" s="564"/>
      <c r="M34" s="564"/>
      <c r="O34" s="555"/>
    </row>
    <row r="35" spans="1:15" s="529" customFormat="1" ht="15.75">
      <c r="A35" s="565"/>
      <c r="B35" s="566"/>
      <c r="C35" s="567"/>
      <c r="D35" s="567"/>
      <c r="E35" s="568"/>
      <c r="F35" s="563"/>
      <c r="G35" s="654"/>
      <c r="H35" s="655"/>
      <c r="K35" s="530"/>
      <c r="L35" s="530"/>
      <c r="M35" s="530"/>
      <c r="O35" s="569"/>
    </row>
    <row r="36" spans="1:15" s="529" customFormat="1" ht="15.75">
      <c r="A36" s="666"/>
      <c r="B36" s="570" t="s">
        <v>22</v>
      </c>
      <c r="C36" s="571">
        <v>170</v>
      </c>
      <c r="D36" s="313"/>
      <c r="E36" s="572">
        <f>C36*D36</f>
        <v>0</v>
      </c>
      <c r="F36" s="670"/>
      <c r="G36" s="654"/>
      <c r="H36" s="655"/>
      <c r="K36" s="530"/>
      <c r="L36" s="530"/>
      <c r="M36" s="530"/>
      <c r="O36" s="524"/>
    </row>
    <row r="37" spans="1:15" s="529" customFormat="1" ht="15.75">
      <c r="A37" s="666"/>
      <c r="B37" s="576"/>
      <c r="C37" s="545"/>
      <c r="D37" s="545"/>
      <c r="E37" s="546"/>
      <c r="F37" s="545"/>
      <c r="G37" s="654"/>
      <c r="H37" s="655"/>
      <c r="K37" s="530"/>
      <c r="L37" s="530"/>
      <c r="M37" s="530"/>
      <c r="O37" s="524"/>
    </row>
    <row r="38" spans="1:15" s="578" customFormat="1" ht="38.25">
      <c r="A38" s="559" t="s">
        <v>56</v>
      </c>
      <c r="B38" s="576" t="s">
        <v>460</v>
      </c>
      <c r="C38" s="545"/>
      <c r="D38" s="545"/>
      <c r="E38" s="546"/>
      <c r="F38" s="529"/>
      <c r="G38" s="671"/>
      <c r="H38" s="672"/>
      <c r="K38" s="579"/>
      <c r="L38" s="579"/>
      <c r="M38" s="579"/>
      <c r="O38" s="524"/>
    </row>
    <row r="39" spans="1:15" s="529" customFormat="1" ht="15.75">
      <c r="A39" s="673"/>
      <c r="B39" s="576"/>
      <c r="C39" s="581"/>
      <c r="D39" s="545"/>
      <c r="E39" s="679"/>
      <c r="F39" s="578"/>
      <c r="G39" s="654"/>
      <c r="H39" s="655"/>
      <c r="K39" s="530"/>
      <c r="L39" s="530"/>
      <c r="M39" s="530"/>
      <c r="O39" s="583"/>
    </row>
    <row r="40" spans="1:15" s="529" customFormat="1" ht="15.75">
      <c r="A40" s="666"/>
      <c r="B40" s="570" t="s">
        <v>23</v>
      </c>
      <c r="C40" s="571">
        <f>INT(C36/20)+1</f>
        <v>9</v>
      </c>
      <c r="D40" s="313"/>
      <c r="E40" s="572">
        <f>C40*D40</f>
        <v>0</v>
      </c>
      <c r="F40" s="670"/>
      <c r="G40" s="654"/>
      <c r="H40" s="655"/>
      <c r="K40" s="530"/>
      <c r="L40" s="530"/>
      <c r="M40" s="530"/>
      <c r="O40" s="524"/>
    </row>
    <row r="41" spans="1:15" s="529" customFormat="1" ht="15.75">
      <c r="A41" s="666"/>
      <c r="B41" s="576"/>
      <c r="C41" s="545"/>
      <c r="D41" s="545"/>
      <c r="E41" s="546"/>
      <c r="F41" s="545"/>
      <c r="G41" s="654"/>
      <c r="H41" s="655"/>
      <c r="K41" s="530"/>
      <c r="L41" s="530"/>
      <c r="M41" s="530"/>
      <c r="O41" s="524"/>
    </row>
    <row r="42" spans="1:15" s="529" customFormat="1" ht="25.5">
      <c r="A42" s="559" t="s">
        <v>5</v>
      </c>
      <c r="B42" s="576" t="s">
        <v>6</v>
      </c>
      <c r="C42" s="545"/>
      <c r="D42" s="545"/>
      <c r="E42" s="546"/>
      <c r="G42" s="654"/>
      <c r="H42" s="655"/>
      <c r="K42" s="530"/>
      <c r="L42" s="530"/>
      <c r="M42" s="530"/>
      <c r="O42" s="524"/>
    </row>
    <row r="43" spans="1:15" s="529" customFormat="1" ht="15.75">
      <c r="A43" s="673"/>
      <c r="B43" s="576"/>
      <c r="C43" s="581"/>
      <c r="D43" s="581"/>
      <c r="E43" s="679"/>
      <c r="F43" s="578"/>
      <c r="G43" s="654"/>
      <c r="H43" s="655"/>
      <c r="K43" s="530"/>
      <c r="L43" s="530"/>
      <c r="M43" s="530"/>
      <c r="O43" s="583"/>
    </row>
    <row r="44" spans="1:15" s="529" customFormat="1" ht="15.75">
      <c r="A44" s="666"/>
      <c r="B44" s="570" t="s">
        <v>262</v>
      </c>
      <c r="C44" s="571">
        <v>1</v>
      </c>
      <c r="D44" s="313"/>
      <c r="E44" s="572">
        <f>C44*D44</f>
        <v>0</v>
      </c>
      <c r="F44" s="670"/>
      <c r="G44" s="654"/>
      <c r="H44" s="655"/>
      <c r="K44" s="530"/>
      <c r="L44" s="530"/>
      <c r="M44" s="530"/>
      <c r="O44" s="524"/>
    </row>
    <row r="45" spans="1:15" s="529" customFormat="1" ht="15.75">
      <c r="A45" s="666"/>
      <c r="B45" s="576"/>
      <c r="C45" s="545"/>
      <c r="D45" s="545"/>
      <c r="E45" s="546"/>
      <c r="F45" s="545"/>
      <c r="G45" s="654"/>
      <c r="H45" s="655"/>
      <c r="K45" s="530"/>
      <c r="L45" s="530"/>
      <c r="M45" s="530"/>
      <c r="O45" s="524"/>
    </row>
    <row r="46" spans="1:15" s="578" customFormat="1" ht="25.5">
      <c r="A46" s="559" t="s">
        <v>75</v>
      </c>
      <c r="B46" s="576" t="s">
        <v>142</v>
      </c>
      <c r="C46" s="545"/>
      <c r="D46" s="545"/>
      <c r="E46" s="546"/>
      <c r="F46" s="529"/>
      <c r="G46" s="671"/>
      <c r="H46" s="672"/>
      <c r="K46" s="579"/>
      <c r="L46" s="579"/>
      <c r="M46" s="579"/>
      <c r="O46" s="524"/>
    </row>
    <row r="47" spans="1:15" s="529" customFormat="1" ht="15.75">
      <c r="A47" s="673"/>
      <c r="B47" s="576"/>
      <c r="C47" s="581"/>
      <c r="D47" s="581"/>
      <c r="E47" s="679"/>
      <c r="F47" s="578"/>
      <c r="G47" s="654"/>
      <c r="H47" s="655"/>
      <c r="K47" s="530"/>
      <c r="L47" s="530"/>
      <c r="M47" s="530"/>
      <c r="O47" s="583"/>
    </row>
    <row r="48" spans="1:15" s="529" customFormat="1" ht="15.75">
      <c r="A48" s="666"/>
      <c r="B48" s="570" t="s">
        <v>22</v>
      </c>
      <c r="C48" s="571">
        <v>170</v>
      </c>
      <c r="D48" s="313"/>
      <c r="E48" s="572">
        <f>C48*D48</f>
        <v>0</v>
      </c>
      <c r="F48" s="670"/>
      <c r="G48" s="654"/>
      <c r="H48" s="655"/>
      <c r="K48" s="530"/>
      <c r="L48" s="530"/>
      <c r="M48" s="530"/>
      <c r="O48" s="524"/>
    </row>
    <row r="49" spans="1:15" s="529" customFormat="1" ht="15.75">
      <c r="A49" s="666"/>
      <c r="B49" s="576"/>
      <c r="C49" s="545"/>
      <c r="D49" s="545"/>
      <c r="E49" s="546"/>
      <c r="F49" s="670"/>
      <c r="G49" s="654"/>
      <c r="H49" s="655"/>
      <c r="K49" s="530"/>
      <c r="L49" s="530"/>
      <c r="M49" s="530"/>
      <c r="O49" s="524"/>
    </row>
    <row r="50" spans="1:15" s="529" customFormat="1" ht="15.75">
      <c r="A50" s="666"/>
      <c r="B50" s="576"/>
      <c r="C50" s="586"/>
      <c r="D50" s="587"/>
      <c r="E50" s="587"/>
      <c r="F50" s="545"/>
      <c r="G50" s="654"/>
      <c r="H50" s="655"/>
      <c r="K50" s="530"/>
      <c r="L50" s="530"/>
      <c r="M50" s="530"/>
      <c r="O50" s="524"/>
    </row>
    <row r="51" spans="1:15" s="529" customFormat="1" ht="15.75">
      <c r="A51" s="559" t="s">
        <v>61</v>
      </c>
      <c r="B51" s="584" t="s">
        <v>62</v>
      </c>
      <c r="C51" s="545"/>
      <c r="D51" s="545"/>
      <c r="E51" s="546"/>
      <c r="G51" s="654"/>
      <c r="H51" s="655"/>
      <c r="K51" s="530"/>
      <c r="L51" s="530"/>
      <c r="M51" s="530"/>
      <c r="O51" s="524"/>
    </row>
    <row r="52" spans="1:15" s="529" customFormat="1" ht="15.75">
      <c r="A52" s="673"/>
      <c r="B52" s="584"/>
      <c r="C52" s="581"/>
      <c r="D52" s="581"/>
      <c r="E52" s="679"/>
      <c r="F52" s="578"/>
      <c r="G52" s="654"/>
      <c r="H52" s="655"/>
      <c r="K52" s="530"/>
      <c r="L52" s="530"/>
      <c r="M52" s="530"/>
      <c r="O52" s="583"/>
    </row>
    <row r="53" spans="1:15" s="529" customFormat="1" ht="15.75">
      <c r="A53" s="666"/>
      <c r="B53" s="585" t="s">
        <v>41</v>
      </c>
      <c r="C53" s="571">
        <v>4.5</v>
      </c>
      <c r="D53" s="313"/>
      <c r="E53" s="572">
        <f>C53*D53</f>
        <v>0</v>
      </c>
      <c r="F53" s="670"/>
      <c r="G53" s="654"/>
      <c r="H53" s="655"/>
      <c r="K53" s="530"/>
      <c r="L53" s="530"/>
      <c r="M53" s="530"/>
      <c r="O53" s="524"/>
    </row>
    <row r="54" spans="1:15" s="529" customFormat="1" ht="15.75">
      <c r="A54" s="666"/>
      <c r="B54" s="576"/>
      <c r="C54" s="545"/>
      <c r="D54" s="545"/>
      <c r="E54" s="546"/>
      <c r="F54" s="545"/>
      <c r="G54" s="654"/>
      <c r="H54" s="655"/>
      <c r="K54" s="530"/>
      <c r="L54" s="530"/>
      <c r="M54" s="530"/>
      <c r="O54" s="524"/>
    </row>
    <row r="55" spans="1:15" s="529" customFormat="1" ht="16.5" thickBot="1">
      <c r="A55" s="674"/>
      <c r="B55" s="606" t="s">
        <v>43</v>
      </c>
      <c r="C55" s="541"/>
      <c r="D55" s="541"/>
      <c r="E55" s="607">
        <f>SUM(E36:E54)</f>
        <v>0</v>
      </c>
      <c r="F55" s="514"/>
      <c r="G55" s="675"/>
      <c r="H55" s="655"/>
      <c r="K55" s="530"/>
      <c r="L55" s="530"/>
      <c r="M55" s="530"/>
      <c r="O55" s="515"/>
    </row>
    <row r="56" spans="1:15" s="529" customFormat="1" ht="16.5" thickTop="1">
      <c r="A56" s="674"/>
      <c r="B56" s="608"/>
      <c r="C56" s="514"/>
      <c r="D56" s="514"/>
      <c r="E56" s="609"/>
      <c r="F56" s="514"/>
      <c r="G56" s="654"/>
      <c r="H56" s="655"/>
      <c r="K56" s="530"/>
      <c r="L56" s="530"/>
      <c r="M56" s="530"/>
      <c r="O56" s="515"/>
    </row>
    <row r="57" spans="1:15" s="529" customFormat="1" ht="15.75">
      <c r="A57" s="674" t="s">
        <v>32</v>
      </c>
      <c r="B57" s="627" t="s">
        <v>17</v>
      </c>
      <c r="C57" s="574"/>
      <c r="D57" s="574"/>
      <c r="E57" s="632"/>
      <c r="G57" s="654"/>
      <c r="H57" s="655"/>
      <c r="K57" s="530"/>
      <c r="L57" s="530"/>
      <c r="M57" s="530"/>
      <c r="O57" s="555"/>
    </row>
    <row r="58" spans="1:15" s="529" customFormat="1" ht="15.75">
      <c r="A58" s="674"/>
      <c r="B58" s="627"/>
      <c r="C58" s="574"/>
      <c r="D58" s="574"/>
      <c r="E58" s="632"/>
      <c r="G58" s="654"/>
      <c r="H58" s="655"/>
      <c r="K58" s="530"/>
      <c r="L58" s="530"/>
      <c r="M58" s="530"/>
      <c r="O58" s="555"/>
    </row>
    <row r="59" spans="1:15" s="613" customFormat="1" ht="38.25">
      <c r="A59" s="559" t="s">
        <v>33</v>
      </c>
      <c r="B59" s="576" t="s">
        <v>140</v>
      </c>
      <c r="C59" s="545"/>
      <c r="D59" s="545"/>
      <c r="E59" s="546"/>
      <c r="F59" s="676"/>
      <c r="G59" s="677"/>
      <c r="H59" s="678"/>
      <c r="K59" s="614"/>
      <c r="L59" s="614"/>
      <c r="M59" s="614"/>
      <c r="O59" s="524"/>
    </row>
    <row r="60" spans="1:15" ht="15.75">
      <c r="A60" s="565"/>
      <c r="B60" s="576"/>
      <c r="C60" s="581"/>
      <c r="D60" s="581"/>
      <c r="E60" s="679"/>
      <c r="F60" s="613"/>
      <c r="O60" s="583"/>
    </row>
    <row r="61" spans="2:6" ht="15.75">
      <c r="B61" s="570" t="s">
        <v>20</v>
      </c>
      <c r="C61" s="571">
        <v>38.4</v>
      </c>
      <c r="D61" s="313"/>
      <c r="E61" s="572">
        <f>C61*D61</f>
        <v>0</v>
      </c>
      <c r="F61" s="670"/>
    </row>
    <row r="62" spans="2:6" ht="15.75">
      <c r="B62" s="576"/>
      <c r="F62" s="676"/>
    </row>
    <row r="63" spans="1:8" ht="38.25">
      <c r="A63" s="663" t="s">
        <v>34</v>
      </c>
      <c r="B63" s="576" t="s">
        <v>139</v>
      </c>
      <c r="F63" s="676"/>
      <c r="H63" s="680"/>
    </row>
    <row r="64" spans="2:6" ht="15.75">
      <c r="B64" s="576"/>
      <c r="F64" s="676"/>
    </row>
    <row r="65" spans="2:6" ht="15.75">
      <c r="B65" s="570" t="s">
        <v>25</v>
      </c>
      <c r="C65" s="612">
        <f>4.545/0.09</f>
        <v>50.5</v>
      </c>
      <c r="D65" s="313"/>
      <c r="E65" s="572">
        <f>C65*D65</f>
        <v>0</v>
      </c>
      <c r="F65" s="670"/>
    </row>
    <row r="66" spans="2:6" ht="15.75">
      <c r="B66" s="576"/>
      <c r="C66" s="586"/>
      <c r="D66" s="587"/>
      <c r="E66" s="587"/>
      <c r="F66" s="676"/>
    </row>
    <row r="67" spans="1:6" ht="38.25">
      <c r="A67" s="663" t="s">
        <v>69</v>
      </c>
      <c r="B67" s="576" t="s">
        <v>88</v>
      </c>
      <c r="F67" s="676"/>
    </row>
    <row r="68" spans="2:6" ht="15.75">
      <c r="B68" s="576"/>
      <c r="F68" s="676"/>
    </row>
    <row r="69" spans="2:6" ht="15.75">
      <c r="B69" s="570" t="s">
        <v>22</v>
      </c>
      <c r="C69" s="571">
        <v>10</v>
      </c>
      <c r="D69" s="313"/>
      <c r="E69" s="572">
        <f>C69*D69</f>
        <v>0</v>
      </c>
      <c r="F69" s="670"/>
    </row>
    <row r="70" spans="2:6" ht="15.75">
      <c r="B70" s="576"/>
      <c r="F70" s="676"/>
    </row>
    <row r="71" spans="1:6" ht="51">
      <c r="A71" s="663" t="s">
        <v>36</v>
      </c>
      <c r="B71" s="348" t="s">
        <v>529</v>
      </c>
      <c r="F71" s="676"/>
    </row>
    <row r="72" spans="2:6" ht="15.75">
      <c r="B72" s="348" t="s">
        <v>528</v>
      </c>
      <c r="F72" s="676"/>
    </row>
    <row r="73" spans="2:6" ht="15.75">
      <c r="B73" s="348"/>
      <c r="F73" s="676"/>
    </row>
    <row r="74" spans="2:6" ht="15.75">
      <c r="B74" s="576" t="s">
        <v>461</v>
      </c>
      <c r="F74" s="676"/>
    </row>
    <row r="75" spans="2:6" ht="15.75">
      <c r="B75" s="570" t="s">
        <v>20</v>
      </c>
      <c r="C75" s="571">
        <f>500.69*0.5</f>
        <v>250.345</v>
      </c>
      <c r="D75" s="313"/>
      <c r="E75" s="572">
        <f>C75*D75</f>
        <v>0</v>
      </c>
      <c r="F75" s="670"/>
    </row>
    <row r="76" spans="2:8" ht="15.75">
      <c r="B76" s="576"/>
      <c r="F76" s="545"/>
      <c r="H76" s="647"/>
    </row>
    <row r="77" spans="2:6" ht="15.75">
      <c r="B77" s="576" t="s">
        <v>501</v>
      </c>
      <c r="F77" s="676"/>
    </row>
    <row r="78" spans="2:6" ht="15.75">
      <c r="B78" s="570" t="s">
        <v>20</v>
      </c>
      <c r="C78" s="571">
        <f>500.69*0.5</f>
        <v>250.345</v>
      </c>
      <c r="D78" s="313"/>
      <c r="E78" s="572">
        <f>C78*D78</f>
        <v>0</v>
      </c>
      <c r="F78" s="670"/>
    </row>
    <row r="79" spans="2:6" ht="15.75">
      <c r="B79" s="576"/>
      <c r="F79" s="676"/>
    </row>
    <row r="80" spans="1:6" ht="76.5">
      <c r="A80" s="663" t="s">
        <v>37</v>
      </c>
      <c r="B80" s="348" t="s">
        <v>527</v>
      </c>
      <c r="F80" s="676"/>
    </row>
    <row r="81" spans="2:6" ht="15.75">
      <c r="B81" s="348" t="s">
        <v>526</v>
      </c>
      <c r="F81" s="676"/>
    </row>
    <row r="82" spans="2:6" ht="15.75">
      <c r="B82" s="348"/>
      <c r="F82" s="676"/>
    </row>
    <row r="83" spans="2:6" ht="15.75">
      <c r="B83" s="576" t="s">
        <v>147</v>
      </c>
      <c r="F83" s="676"/>
    </row>
    <row r="84" spans="2:6" ht="15.75">
      <c r="B84" s="570" t="s">
        <v>20</v>
      </c>
      <c r="C84" s="571">
        <f>77.03*0.8</f>
        <v>61.624</v>
      </c>
      <c r="D84" s="313"/>
      <c r="E84" s="572">
        <f>C84*D84</f>
        <v>0</v>
      </c>
      <c r="F84" s="670"/>
    </row>
    <row r="85" spans="2:8" ht="15.75">
      <c r="B85" s="576"/>
      <c r="F85" s="545"/>
      <c r="H85" s="647"/>
    </row>
    <row r="86" spans="2:6" ht="15.75">
      <c r="B86" s="576" t="s">
        <v>148</v>
      </c>
      <c r="F86" s="676"/>
    </row>
    <row r="87" spans="2:7" ht="15.75">
      <c r="B87" s="570" t="s">
        <v>20</v>
      </c>
      <c r="C87" s="571">
        <f>77.03*0.2</f>
        <v>15.406</v>
      </c>
      <c r="D87" s="313"/>
      <c r="E87" s="572">
        <f>C87*D87</f>
        <v>0</v>
      </c>
      <c r="F87" s="670"/>
      <c r="G87" s="689"/>
    </row>
    <row r="88" spans="1:15" s="687" customFormat="1" ht="15.75">
      <c r="A88" s="683"/>
      <c r="B88" s="684"/>
      <c r="C88" s="685"/>
      <c r="D88" s="545"/>
      <c r="E88" s="546"/>
      <c r="F88" s="686"/>
      <c r="O88" s="688"/>
    </row>
    <row r="89" spans="1:15" s="613" customFormat="1" ht="25.5">
      <c r="A89" s="663" t="s">
        <v>45</v>
      </c>
      <c r="B89" s="576" t="s">
        <v>38</v>
      </c>
      <c r="C89" s="545"/>
      <c r="D89" s="545"/>
      <c r="E89" s="546"/>
      <c r="F89" s="676"/>
      <c r="G89" s="677"/>
      <c r="H89" s="678"/>
      <c r="K89" s="614"/>
      <c r="L89" s="614"/>
      <c r="M89" s="614"/>
      <c r="O89" s="524"/>
    </row>
    <row r="90" spans="2:15" ht="15.75">
      <c r="B90" s="576"/>
      <c r="C90" s="581"/>
      <c r="E90" s="679"/>
      <c r="F90" s="613"/>
      <c r="O90" s="583"/>
    </row>
    <row r="91" spans="2:6" ht="15.75">
      <c r="B91" s="570" t="s">
        <v>25</v>
      </c>
      <c r="C91" s="571">
        <f>C36*0.75</f>
        <v>127.5</v>
      </c>
      <c r="D91" s="313"/>
      <c r="E91" s="572">
        <f>C91*D91</f>
        <v>0</v>
      </c>
      <c r="F91" s="545"/>
    </row>
    <row r="92" spans="2:6" ht="15.75">
      <c r="B92" s="576"/>
      <c r="F92" s="676"/>
    </row>
    <row r="93" spans="1:15" s="613" customFormat="1" ht="102">
      <c r="A93" s="663" t="s">
        <v>46</v>
      </c>
      <c r="B93" s="576" t="s">
        <v>463</v>
      </c>
      <c r="C93" s="545"/>
      <c r="D93" s="545"/>
      <c r="E93" s="546"/>
      <c r="F93" s="676"/>
      <c r="G93" s="677"/>
      <c r="H93" s="678"/>
      <c r="K93" s="614"/>
      <c r="L93" s="614"/>
      <c r="M93" s="614"/>
      <c r="O93" s="524"/>
    </row>
    <row r="94" spans="1:15" ht="15.75">
      <c r="A94" s="690"/>
      <c r="B94" s="576"/>
      <c r="C94" s="581"/>
      <c r="E94" s="679"/>
      <c r="F94" s="613"/>
      <c r="O94" s="583"/>
    </row>
    <row r="95" spans="2:6" ht="15.75">
      <c r="B95" s="570" t="s">
        <v>20</v>
      </c>
      <c r="C95" s="612">
        <v>25.75</v>
      </c>
      <c r="D95" s="313"/>
      <c r="E95" s="572">
        <f>C95*D95</f>
        <v>0</v>
      </c>
      <c r="F95" s="545"/>
    </row>
    <row r="96" spans="2:6" ht="15.75">
      <c r="B96" s="576"/>
      <c r="C96" s="586"/>
      <c r="D96" s="587"/>
      <c r="E96" s="587"/>
      <c r="F96" s="676"/>
    </row>
    <row r="97" spans="1:15" s="613" customFormat="1" ht="76.5">
      <c r="A97" s="663" t="s">
        <v>47</v>
      </c>
      <c r="B97" s="576" t="s">
        <v>138</v>
      </c>
      <c r="C97" s="545"/>
      <c r="D97" s="545"/>
      <c r="E97" s="546"/>
      <c r="F97" s="676"/>
      <c r="G97" s="677"/>
      <c r="H97" s="678"/>
      <c r="K97" s="614"/>
      <c r="L97" s="614"/>
      <c r="M97" s="614"/>
      <c r="O97" s="524"/>
    </row>
    <row r="98" spans="1:15" ht="15.75">
      <c r="A98" s="690"/>
      <c r="B98" s="576"/>
      <c r="C98" s="581"/>
      <c r="E98" s="679"/>
      <c r="F98" s="613"/>
      <c r="O98" s="583"/>
    </row>
    <row r="99" spans="2:6" ht="15.75">
      <c r="B99" s="570" t="s">
        <v>20</v>
      </c>
      <c r="C99" s="571">
        <v>83.8</v>
      </c>
      <c r="D99" s="313"/>
      <c r="E99" s="572">
        <f>C99*D99</f>
        <v>0</v>
      </c>
      <c r="F99" s="545"/>
    </row>
    <row r="100" spans="2:6" ht="15.75">
      <c r="B100" s="576"/>
      <c r="F100" s="676"/>
    </row>
    <row r="101" spans="1:15" ht="63.75">
      <c r="A101" s="682" t="s">
        <v>48</v>
      </c>
      <c r="B101" s="584" t="s">
        <v>93</v>
      </c>
      <c r="C101" s="617"/>
      <c r="F101" s="676"/>
      <c r="O101" s="619"/>
    </row>
    <row r="102" spans="1:15" ht="15.75">
      <c r="A102" s="691"/>
      <c r="B102" s="721"/>
      <c r="C102" s="622"/>
      <c r="F102" s="676"/>
      <c r="O102" s="619"/>
    </row>
    <row r="103" spans="1:15" ht="15.75">
      <c r="A103" s="682"/>
      <c r="B103" s="585" t="s">
        <v>20</v>
      </c>
      <c r="C103" s="722">
        <f>437.75*0.36</f>
        <v>157.59</v>
      </c>
      <c r="D103" s="353"/>
      <c r="E103" s="572">
        <f>C103*D103</f>
        <v>0</v>
      </c>
      <c r="F103" s="545"/>
      <c r="O103" s="619"/>
    </row>
    <row r="104" spans="1:15" ht="15.75">
      <c r="A104" s="682"/>
      <c r="B104" s="584"/>
      <c r="C104" s="617"/>
      <c r="F104" s="676"/>
      <c r="O104" s="619"/>
    </row>
    <row r="105" spans="1:15" s="613" customFormat="1" ht="25.5">
      <c r="A105" s="682" t="s">
        <v>49</v>
      </c>
      <c r="B105" s="584" t="s">
        <v>94</v>
      </c>
      <c r="C105" s="617"/>
      <c r="D105" s="545"/>
      <c r="E105" s="546"/>
      <c r="F105" s="676"/>
      <c r="O105" s="619"/>
    </row>
    <row r="106" spans="1:15" ht="15.75">
      <c r="A106" s="691"/>
      <c r="B106" s="584"/>
      <c r="C106" s="692"/>
      <c r="E106" s="679"/>
      <c r="F106" s="613"/>
      <c r="G106" s="517"/>
      <c r="H106" s="517"/>
      <c r="K106" s="517"/>
      <c r="L106" s="517"/>
      <c r="M106" s="517"/>
      <c r="O106" s="693"/>
    </row>
    <row r="107" spans="1:15" ht="15.75">
      <c r="A107" s="682"/>
      <c r="B107" s="585" t="s">
        <v>20</v>
      </c>
      <c r="C107" s="621">
        <f>437.75*0.64</f>
        <v>280.16</v>
      </c>
      <c r="D107" s="313"/>
      <c r="E107" s="572">
        <f>C107*D107</f>
        <v>0</v>
      </c>
      <c r="F107" s="545"/>
      <c r="G107" s="517"/>
      <c r="H107" s="517"/>
      <c r="K107" s="517"/>
      <c r="L107" s="517"/>
      <c r="M107" s="517"/>
      <c r="O107" s="619"/>
    </row>
    <row r="108" spans="1:15" ht="15.75">
      <c r="A108" s="682"/>
      <c r="B108" s="584"/>
      <c r="C108" s="617"/>
      <c r="F108" s="676"/>
      <c r="G108" s="517"/>
      <c r="H108" s="517"/>
      <c r="K108" s="517"/>
      <c r="L108" s="517"/>
      <c r="M108" s="517"/>
      <c r="O108" s="619"/>
    </row>
    <row r="109" spans="1:9" ht="76.5">
      <c r="A109" s="663" t="s">
        <v>50</v>
      </c>
      <c r="B109" s="576" t="s">
        <v>183</v>
      </c>
      <c r="F109" s="676"/>
      <c r="I109" s="680"/>
    </row>
    <row r="110" spans="1:6" ht="15.75">
      <c r="A110" s="690"/>
      <c r="B110" s="576"/>
      <c r="F110" s="676"/>
    </row>
    <row r="111" spans="2:6" ht="15.75">
      <c r="B111" s="570" t="s">
        <v>20</v>
      </c>
      <c r="C111" s="612">
        <v>21.2</v>
      </c>
      <c r="D111" s="313"/>
      <c r="E111" s="572">
        <f>C111*D111</f>
        <v>0</v>
      </c>
      <c r="F111" s="545"/>
    </row>
    <row r="112" spans="2:6" ht="15.75">
      <c r="B112" s="576"/>
      <c r="C112" s="586"/>
      <c r="D112" s="587"/>
      <c r="E112" s="587"/>
      <c r="F112" s="676"/>
    </row>
    <row r="113" spans="1:6" ht="216.75">
      <c r="A113" s="663" t="s">
        <v>51</v>
      </c>
      <c r="B113" s="625" t="s">
        <v>174</v>
      </c>
      <c r="F113" s="676"/>
    </row>
    <row r="114" spans="1:6" ht="15.75">
      <c r="A114" s="690"/>
      <c r="B114" s="576"/>
      <c r="F114" s="676"/>
    </row>
    <row r="115" spans="2:6" ht="15.75">
      <c r="B115" s="570" t="s">
        <v>25</v>
      </c>
      <c r="C115" s="571">
        <f>C65</f>
        <v>50.5</v>
      </c>
      <c r="D115" s="313"/>
      <c r="E115" s="572">
        <f>C115*D115</f>
        <v>0</v>
      </c>
      <c r="F115" s="545"/>
    </row>
    <row r="116" spans="2:6" ht="15.75">
      <c r="B116" s="576"/>
      <c r="F116" s="545"/>
    </row>
    <row r="117" spans="1:6" ht="25.5">
      <c r="A117" s="663" t="s">
        <v>67</v>
      </c>
      <c r="B117" s="625" t="s">
        <v>535</v>
      </c>
      <c r="F117" s="676"/>
    </row>
    <row r="118" spans="1:6" ht="15.75">
      <c r="A118" s="690"/>
      <c r="B118" s="576"/>
      <c r="F118" s="676"/>
    </row>
    <row r="119" spans="2:6" ht="15.75">
      <c r="B119" s="570" t="s">
        <v>25</v>
      </c>
      <c r="C119" s="571">
        <v>126</v>
      </c>
      <c r="D119" s="313"/>
      <c r="E119" s="572">
        <f>C119*D119</f>
        <v>0</v>
      </c>
      <c r="F119" s="545"/>
    </row>
    <row r="120" spans="2:6" ht="15.75">
      <c r="B120" s="576"/>
      <c r="F120" s="676"/>
    </row>
    <row r="121" spans="1:6" ht="38.25">
      <c r="A121" s="663" t="s">
        <v>70</v>
      </c>
      <c r="B121" s="576" t="s">
        <v>96</v>
      </c>
      <c r="F121" s="676"/>
    </row>
    <row r="122" spans="1:6" ht="15.75">
      <c r="A122" s="690"/>
      <c r="B122" s="576"/>
      <c r="F122" s="676"/>
    </row>
    <row r="123" spans="2:7" ht="15.75">
      <c r="B123" s="570" t="s">
        <v>22</v>
      </c>
      <c r="C123" s="571">
        <f>C69</f>
        <v>10</v>
      </c>
      <c r="D123" s="313"/>
      <c r="E123" s="572">
        <f>C123*D123</f>
        <v>0</v>
      </c>
      <c r="F123" s="545"/>
      <c r="G123" s="723"/>
    </row>
    <row r="124" spans="2:6" ht="15.75">
      <c r="B124" s="576"/>
      <c r="F124" s="676"/>
    </row>
    <row r="125" spans="1:9" ht="25.5">
      <c r="A125" s="663" t="s">
        <v>63</v>
      </c>
      <c r="B125" s="576" t="s">
        <v>77</v>
      </c>
      <c r="F125" s="676"/>
      <c r="I125" s="714"/>
    </row>
    <row r="126" spans="1:6" ht="15.75">
      <c r="A126" s="690"/>
      <c r="B126" s="576"/>
      <c r="F126" s="676"/>
    </row>
    <row r="127" spans="2:6" ht="15.75">
      <c r="B127" s="570" t="s">
        <v>25</v>
      </c>
      <c r="C127" s="612">
        <f>1.81/0.05</f>
        <v>36.199999999999996</v>
      </c>
      <c r="D127" s="352"/>
      <c r="E127" s="572">
        <f>C127*D127</f>
        <v>0</v>
      </c>
      <c r="F127" s="545"/>
    </row>
    <row r="128" spans="2:6" ht="15.75">
      <c r="B128" s="576"/>
      <c r="C128" s="586"/>
      <c r="D128" s="587"/>
      <c r="E128" s="587"/>
      <c r="F128" s="676"/>
    </row>
    <row r="129" spans="1:6" ht="78">
      <c r="A129" s="663" t="s">
        <v>57</v>
      </c>
      <c r="B129" s="576" t="s">
        <v>98</v>
      </c>
      <c r="F129" s="676"/>
    </row>
    <row r="130" spans="2:6" ht="15.75">
      <c r="B130" s="576"/>
      <c r="F130" s="676"/>
    </row>
    <row r="131" spans="2:6" ht="15.75">
      <c r="B131" s="570" t="s">
        <v>20</v>
      </c>
      <c r="C131" s="571">
        <f>(577.71-C107)*1.3</f>
        <v>386.81500000000005</v>
      </c>
      <c r="D131" s="313"/>
      <c r="E131" s="572">
        <f>C131*D131</f>
        <v>0</v>
      </c>
      <c r="F131" s="545"/>
    </row>
    <row r="132" spans="2:6" ht="15.75">
      <c r="B132" s="576"/>
      <c r="F132" s="676"/>
    </row>
    <row r="133" spans="1:6" ht="89.25">
      <c r="A133" s="663" t="s">
        <v>58</v>
      </c>
      <c r="B133" s="576" t="s">
        <v>137</v>
      </c>
      <c r="F133" s="676"/>
    </row>
    <row r="134" spans="2:6" ht="15.75">
      <c r="B134" s="576"/>
      <c r="F134" s="676"/>
    </row>
    <row r="135" spans="2:6" ht="15.75">
      <c r="B135" s="570" t="s">
        <v>25</v>
      </c>
      <c r="C135" s="571">
        <f>C61/0.15</f>
        <v>256</v>
      </c>
      <c r="D135" s="313"/>
      <c r="E135" s="572">
        <f>C135*D135</f>
        <v>0</v>
      </c>
      <c r="F135" s="545"/>
    </row>
    <row r="136" spans="2:6" ht="15.75">
      <c r="B136" s="576"/>
      <c r="C136" s="517"/>
      <c r="D136" s="713"/>
      <c r="E136" s="517"/>
      <c r="F136" s="676"/>
    </row>
    <row r="137" spans="1:6" ht="38.25">
      <c r="A137" s="663" t="s">
        <v>64</v>
      </c>
      <c r="B137" s="576" t="s">
        <v>99</v>
      </c>
      <c r="F137" s="676"/>
    </row>
    <row r="138" spans="2:6" ht="15.75">
      <c r="B138" s="576"/>
      <c r="F138" s="676"/>
    </row>
    <row r="139" spans="2:6" ht="15.75">
      <c r="B139" s="570" t="s">
        <v>41</v>
      </c>
      <c r="C139" s="571">
        <v>2</v>
      </c>
      <c r="D139" s="313"/>
      <c r="E139" s="572">
        <f>C139*D139</f>
        <v>0</v>
      </c>
      <c r="F139" s="545"/>
    </row>
    <row r="140" spans="2:6" ht="15.75">
      <c r="B140" s="576"/>
      <c r="F140" s="676"/>
    </row>
    <row r="141" spans="1:15" s="613" customFormat="1" ht="38.25">
      <c r="A141" s="663" t="s">
        <v>65</v>
      </c>
      <c r="B141" s="576" t="s">
        <v>7</v>
      </c>
      <c r="C141" s="545"/>
      <c r="D141" s="545"/>
      <c r="E141" s="546"/>
      <c r="F141" s="676"/>
      <c r="G141" s="677"/>
      <c r="H141" s="678"/>
      <c r="K141" s="614"/>
      <c r="L141" s="614"/>
      <c r="M141" s="614"/>
      <c r="O141" s="524"/>
    </row>
    <row r="142" spans="2:15" ht="15.75">
      <c r="B142" s="576"/>
      <c r="C142" s="581"/>
      <c r="D142" s="581"/>
      <c r="E142" s="679"/>
      <c r="F142" s="613"/>
      <c r="O142" s="583"/>
    </row>
    <row r="143" spans="2:6" ht="15.75">
      <c r="B143" s="570" t="s">
        <v>262</v>
      </c>
      <c r="C143" s="571"/>
      <c r="D143" s="571"/>
      <c r="E143" s="572">
        <f>(E61+E65+E69+E75+E78+E84+E87+E95+E91+E99+E103+E107+E115+E119+E123+E127+E131+E135+E139)*0.1</f>
        <v>0</v>
      </c>
      <c r="F143" s="545"/>
    </row>
    <row r="144" spans="2:6" ht="15.75">
      <c r="B144" s="576"/>
      <c r="F144" s="676"/>
    </row>
    <row r="145" spans="1:15" s="529" customFormat="1" ht="16.5" thickBot="1">
      <c r="A145" s="663"/>
      <c r="B145" s="606" t="s">
        <v>21</v>
      </c>
      <c r="C145" s="626"/>
      <c r="D145" s="626"/>
      <c r="E145" s="607">
        <f>SUM(E61:E144)</f>
        <v>0</v>
      </c>
      <c r="F145" s="514"/>
      <c r="G145" s="654"/>
      <c r="H145" s="655"/>
      <c r="K145" s="530"/>
      <c r="L145" s="530"/>
      <c r="M145" s="530"/>
      <c r="O145" s="523"/>
    </row>
    <row r="146" spans="1:15" ht="16.5" thickTop="1">
      <c r="A146" s="651"/>
      <c r="B146" s="627"/>
      <c r="C146" s="586"/>
      <c r="D146" s="587"/>
      <c r="E146" s="587"/>
      <c r="O146" s="523"/>
    </row>
    <row r="147" spans="1:15" s="629" customFormat="1" ht="15.75">
      <c r="A147" s="698" t="s">
        <v>42</v>
      </c>
      <c r="B147" s="552" t="s">
        <v>18</v>
      </c>
      <c r="C147" s="716" t="s">
        <v>176</v>
      </c>
      <c r="D147" s="717" t="s">
        <v>177</v>
      </c>
      <c r="E147" s="717" t="s">
        <v>456</v>
      </c>
      <c r="F147" s="699"/>
      <c r="G147" s="700"/>
      <c r="H147" s="701"/>
      <c r="K147" s="630"/>
      <c r="L147" s="630"/>
      <c r="M147" s="630"/>
      <c r="O147" s="631"/>
    </row>
    <row r="148" spans="1:15" ht="15.75">
      <c r="A148" s="674"/>
      <c r="B148" s="627"/>
      <c r="C148" s="574"/>
      <c r="D148" s="574"/>
      <c r="E148" s="632"/>
      <c r="F148" s="529"/>
      <c r="O148" s="555"/>
    </row>
    <row r="149" spans="1:6" ht="25.5">
      <c r="A149" s="663" t="s">
        <v>114</v>
      </c>
      <c r="B149" s="633" t="s">
        <v>100</v>
      </c>
      <c r="F149" s="676"/>
    </row>
    <row r="150" spans="2:6" ht="15.75">
      <c r="B150" s="576"/>
      <c r="F150" s="676"/>
    </row>
    <row r="151" spans="2:6" ht="15.75">
      <c r="B151" s="570" t="s">
        <v>22</v>
      </c>
      <c r="C151" s="571">
        <v>169</v>
      </c>
      <c r="D151" s="349"/>
      <c r="E151" s="572">
        <f>C151*D151</f>
        <v>0</v>
      </c>
      <c r="F151" s="545"/>
    </row>
    <row r="152" spans="2:6" ht="15.75">
      <c r="B152" s="576"/>
      <c r="C152" s="634"/>
      <c r="F152" s="545"/>
    </row>
    <row r="153" spans="1:6" ht="51">
      <c r="A153" s="663" t="s">
        <v>80</v>
      </c>
      <c r="B153" s="633" t="s">
        <v>101</v>
      </c>
      <c r="F153" s="676"/>
    </row>
    <row r="154" spans="2:6" ht="15.75">
      <c r="B154" s="576"/>
      <c r="F154" s="676"/>
    </row>
    <row r="155" spans="2:6" ht="15.75">
      <c r="B155" s="570" t="s">
        <v>22</v>
      </c>
      <c r="C155" s="571">
        <v>169</v>
      </c>
      <c r="D155" s="349"/>
      <c r="E155" s="572">
        <f>C155*D155</f>
        <v>0</v>
      </c>
      <c r="F155" s="545"/>
    </row>
    <row r="156" spans="2:6" ht="15.75">
      <c r="B156" s="576"/>
      <c r="C156" s="685"/>
      <c r="F156" s="676"/>
    </row>
    <row r="157" spans="1:13" ht="38.25">
      <c r="A157" s="663" t="s">
        <v>60</v>
      </c>
      <c r="B157" s="576" t="s">
        <v>192</v>
      </c>
      <c r="F157" s="676"/>
      <c r="G157" s="517"/>
      <c r="H157" s="517"/>
      <c r="K157" s="517"/>
      <c r="L157" s="517"/>
      <c r="M157" s="517"/>
    </row>
    <row r="158" spans="2:13" ht="15.75">
      <c r="B158" s="576"/>
      <c r="F158" s="676"/>
      <c r="G158" s="517"/>
      <c r="H158" s="517"/>
      <c r="K158" s="517"/>
      <c r="L158" s="517"/>
      <c r="M158" s="517"/>
    </row>
    <row r="159" spans="2:13" ht="15.75">
      <c r="B159" s="570" t="s">
        <v>59</v>
      </c>
      <c r="C159" s="571">
        <v>1</v>
      </c>
      <c r="D159" s="313"/>
      <c r="E159" s="572">
        <f>C159*D159</f>
        <v>0</v>
      </c>
      <c r="F159" s="545"/>
      <c r="G159" s="517"/>
      <c r="H159" s="517"/>
      <c r="K159" s="517"/>
      <c r="L159" s="517"/>
      <c r="M159" s="517"/>
    </row>
    <row r="160" spans="1:15" s="636" customFormat="1" ht="15.75">
      <c r="A160" s="663"/>
      <c r="B160" s="576"/>
      <c r="C160" s="635"/>
      <c r="D160" s="617"/>
      <c r="E160" s="546"/>
      <c r="F160" s="545"/>
      <c r="O160" s="637"/>
    </row>
    <row r="161" spans="1:15" s="636" customFormat="1" ht="63.75">
      <c r="A161" s="663" t="s">
        <v>103</v>
      </c>
      <c r="B161" s="625" t="s">
        <v>133</v>
      </c>
      <c r="C161" s="545"/>
      <c r="D161" s="545"/>
      <c r="E161" s="546"/>
      <c r="F161" s="702"/>
      <c r="I161" s="703"/>
      <c r="O161" s="524"/>
    </row>
    <row r="162" spans="1:15" s="636" customFormat="1" ht="15.75">
      <c r="A162" s="663"/>
      <c r="B162" s="625"/>
      <c r="C162" s="545"/>
      <c r="D162" s="545"/>
      <c r="E162" s="546"/>
      <c r="F162" s="702"/>
      <c r="I162" s="703"/>
      <c r="O162" s="524"/>
    </row>
    <row r="163" spans="1:15" s="636" customFormat="1" ht="15.75">
      <c r="A163" s="663"/>
      <c r="B163" s="570" t="s">
        <v>128</v>
      </c>
      <c r="C163" s="724">
        <v>1</v>
      </c>
      <c r="D163" s="349"/>
      <c r="E163" s="572">
        <f>C163*D163</f>
        <v>0</v>
      </c>
      <c r="F163" s="545"/>
      <c r="O163" s="637"/>
    </row>
    <row r="164" spans="1:15" s="636" customFormat="1" ht="15.75">
      <c r="A164" s="663"/>
      <c r="B164" s="570" t="s">
        <v>123</v>
      </c>
      <c r="C164" s="724">
        <v>2</v>
      </c>
      <c r="D164" s="349"/>
      <c r="E164" s="572">
        <f>C164*D164</f>
        <v>0</v>
      </c>
      <c r="F164" s="545"/>
      <c r="O164" s="637"/>
    </row>
    <row r="165" spans="1:15" s="636" customFormat="1" ht="15.75">
      <c r="A165" s="663"/>
      <c r="B165" s="570" t="s">
        <v>124</v>
      </c>
      <c r="C165" s="724">
        <v>2</v>
      </c>
      <c r="D165" s="349"/>
      <c r="E165" s="572">
        <f>C165*D165</f>
        <v>0</v>
      </c>
      <c r="F165" s="545"/>
      <c r="O165" s="637"/>
    </row>
    <row r="166" spans="1:15" s="636" customFormat="1" ht="15.75">
      <c r="A166" s="663"/>
      <c r="B166" s="570" t="s">
        <v>125</v>
      </c>
      <c r="C166" s="724">
        <v>1</v>
      </c>
      <c r="D166" s="349"/>
      <c r="E166" s="572">
        <f>C166*D166</f>
        <v>0</v>
      </c>
      <c r="F166" s="545"/>
      <c r="O166" s="637"/>
    </row>
    <row r="167" spans="1:15" s="636" customFormat="1" ht="15.75">
      <c r="A167" s="663"/>
      <c r="B167" s="576"/>
      <c r="C167" s="725"/>
      <c r="D167" s="617"/>
      <c r="E167" s="546"/>
      <c r="F167" s="545"/>
      <c r="O167" s="637"/>
    </row>
    <row r="168" spans="1:15" s="636" customFormat="1" ht="15.75">
      <c r="A168" s="663"/>
      <c r="B168" s="576"/>
      <c r="C168" s="588"/>
      <c r="D168" s="587"/>
      <c r="E168" s="587"/>
      <c r="F168" s="545"/>
      <c r="O168" s="637"/>
    </row>
    <row r="169" spans="1:15" s="636" customFormat="1" ht="102">
      <c r="A169" s="663" t="s">
        <v>81</v>
      </c>
      <c r="B169" s="625" t="s">
        <v>134</v>
      </c>
      <c r="C169" s="725"/>
      <c r="D169" s="545"/>
      <c r="E169" s="546"/>
      <c r="F169" s="702"/>
      <c r="I169" s="703"/>
      <c r="O169" s="524"/>
    </row>
    <row r="170" spans="1:15" s="636" customFormat="1" ht="15.75">
      <c r="A170" s="663"/>
      <c r="B170" s="576"/>
      <c r="C170" s="725"/>
      <c r="D170" s="545"/>
      <c r="E170" s="546"/>
      <c r="F170" s="702"/>
      <c r="O170" s="524"/>
    </row>
    <row r="171" spans="1:15" s="636" customFormat="1" ht="15.75">
      <c r="A171" s="663"/>
      <c r="B171" s="570" t="s">
        <v>127</v>
      </c>
      <c r="C171" s="724">
        <f>C163</f>
        <v>1</v>
      </c>
      <c r="D171" s="349"/>
      <c r="E171" s="572">
        <f>C171*D171</f>
        <v>0</v>
      </c>
      <c r="F171" s="545"/>
      <c r="O171" s="637"/>
    </row>
    <row r="172" spans="1:15" s="636" customFormat="1" ht="15.75">
      <c r="A172" s="663"/>
      <c r="B172" s="570" t="s">
        <v>123</v>
      </c>
      <c r="C172" s="724">
        <f>C164</f>
        <v>2</v>
      </c>
      <c r="D172" s="349"/>
      <c r="E172" s="572">
        <f>C172*D172</f>
        <v>0</v>
      </c>
      <c r="F172" s="545"/>
      <c r="O172" s="637"/>
    </row>
    <row r="173" spans="1:15" s="636" customFormat="1" ht="15.75">
      <c r="A173" s="663"/>
      <c r="B173" s="570" t="s">
        <v>124</v>
      </c>
      <c r="C173" s="724">
        <f>C165</f>
        <v>2</v>
      </c>
      <c r="D173" s="349"/>
      <c r="E173" s="572">
        <f>C173*D173</f>
        <v>0</v>
      </c>
      <c r="F173" s="545"/>
      <c r="O173" s="637"/>
    </row>
    <row r="174" spans="1:15" s="636" customFormat="1" ht="15.75">
      <c r="A174" s="663"/>
      <c r="B174" s="570" t="s">
        <v>125</v>
      </c>
      <c r="C174" s="724">
        <f>C166</f>
        <v>1</v>
      </c>
      <c r="D174" s="349"/>
      <c r="E174" s="572">
        <f>C174*D174</f>
        <v>0</v>
      </c>
      <c r="F174" s="545"/>
      <c r="O174" s="637"/>
    </row>
    <row r="175" spans="1:15" s="636" customFormat="1" ht="15.75">
      <c r="A175" s="663"/>
      <c r="B175" s="576"/>
      <c r="C175" s="725"/>
      <c r="D175" s="617"/>
      <c r="E175" s="546"/>
      <c r="F175" s="545"/>
      <c r="O175" s="637"/>
    </row>
    <row r="176" spans="1:15" s="636" customFormat="1" ht="76.5">
      <c r="A176" s="663" t="s">
        <v>117</v>
      </c>
      <c r="B176" s="625" t="s">
        <v>135</v>
      </c>
      <c r="C176" s="725"/>
      <c r="D176" s="545"/>
      <c r="E176" s="546"/>
      <c r="F176" s="702"/>
      <c r="I176" s="703"/>
      <c r="O176" s="524"/>
    </row>
    <row r="177" spans="1:15" s="636" customFormat="1" ht="15.75">
      <c r="A177" s="663"/>
      <c r="B177" s="576"/>
      <c r="C177" s="725"/>
      <c r="D177" s="617"/>
      <c r="E177" s="546"/>
      <c r="F177" s="545"/>
      <c r="O177" s="637"/>
    </row>
    <row r="178" spans="1:15" s="636" customFormat="1" ht="15.75">
      <c r="A178" s="663"/>
      <c r="B178" s="570" t="s">
        <v>124</v>
      </c>
      <c r="C178" s="724">
        <v>1</v>
      </c>
      <c r="D178" s="349"/>
      <c r="E178" s="572">
        <f>C178*D178</f>
        <v>0</v>
      </c>
      <c r="F178" s="545"/>
      <c r="O178" s="637"/>
    </row>
    <row r="179" spans="1:15" s="636" customFormat="1" ht="15.75">
      <c r="A179" s="663"/>
      <c r="B179" s="576"/>
      <c r="C179" s="725"/>
      <c r="D179" s="617"/>
      <c r="E179" s="546"/>
      <c r="F179" s="545"/>
      <c r="O179" s="637"/>
    </row>
    <row r="180" spans="1:15" s="636" customFormat="1" ht="114.75">
      <c r="A180" s="663" t="s">
        <v>109</v>
      </c>
      <c r="B180" s="625" t="s">
        <v>136</v>
      </c>
      <c r="C180" s="725"/>
      <c r="D180" s="545"/>
      <c r="E180" s="546"/>
      <c r="F180" s="702"/>
      <c r="I180" s="703"/>
      <c r="O180" s="524"/>
    </row>
    <row r="181" spans="1:15" s="636" customFormat="1" ht="15.75">
      <c r="A181" s="663"/>
      <c r="B181" s="576"/>
      <c r="C181" s="725"/>
      <c r="D181" s="545"/>
      <c r="E181" s="546"/>
      <c r="F181" s="702"/>
      <c r="O181" s="524"/>
    </row>
    <row r="182" spans="1:15" s="636" customFormat="1" ht="15.75">
      <c r="A182" s="663"/>
      <c r="B182" s="570" t="s">
        <v>124</v>
      </c>
      <c r="C182" s="726">
        <f>C178</f>
        <v>1</v>
      </c>
      <c r="D182" s="349"/>
      <c r="E182" s="572">
        <f>C182*D182</f>
        <v>0</v>
      </c>
      <c r="F182" s="545"/>
      <c r="O182" s="637"/>
    </row>
    <row r="183" spans="1:15" s="458" customFormat="1" ht="15.75">
      <c r="A183" s="704"/>
      <c r="B183" s="625"/>
      <c r="C183" s="586"/>
      <c r="D183" s="587"/>
      <c r="E183" s="587"/>
      <c r="F183" s="497"/>
      <c r="O183" s="643"/>
    </row>
    <row r="184" spans="1:15" s="458" customFormat="1" ht="140.25">
      <c r="A184" s="704" t="s">
        <v>111</v>
      </c>
      <c r="B184" s="706" t="s">
        <v>173</v>
      </c>
      <c r="C184" s="497"/>
      <c r="D184" s="545"/>
      <c r="E184" s="715"/>
      <c r="F184" s="707"/>
      <c r="I184" s="703"/>
      <c r="O184" s="643"/>
    </row>
    <row r="185" spans="1:15" s="458" customFormat="1" ht="15.75">
      <c r="A185" s="704"/>
      <c r="B185" s="625"/>
      <c r="C185" s="497"/>
      <c r="D185" s="545"/>
      <c r="E185" s="715"/>
      <c r="F185" s="707"/>
      <c r="O185" s="643"/>
    </row>
    <row r="186" spans="1:15" s="458" customFormat="1" ht="15.75">
      <c r="A186" s="704"/>
      <c r="B186" s="645" t="s">
        <v>23</v>
      </c>
      <c r="C186" s="646">
        <v>5</v>
      </c>
      <c r="D186" s="313"/>
      <c r="E186" s="572">
        <f>C186*D186</f>
        <v>0</v>
      </c>
      <c r="F186" s="497"/>
      <c r="H186" s="709"/>
      <c r="O186" s="643"/>
    </row>
    <row r="187" spans="2:13" ht="15.75">
      <c r="B187" s="576"/>
      <c r="F187" s="676"/>
      <c r="G187" s="517"/>
      <c r="H187" s="517"/>
      <c r="K187" s="517"/>
      <c r="L187" s="517"/>
      <c r="M187" s="517"/>
    </row>
    <row r="188" spans="1:6" ht="38.25">
      <c r="A188" s="663" t="s">
        <v>1</v>
      </c>
      <c r="B188" s="576" t="s">
        <v>464</v>
      </c>
      <c r="F188" s="676"/>
    </row>
    <row r="189" spans="2:6" ht="15.75">
      <c r="B189" s="576"/>
      <c r="F189" s="676"/>
    </row>
    <row r="190" spans="2:15" ht="15.75">
      <c r="B190" s="570" t="s">
        <v>23</v>
      </c>
      <c r="C190" s="571">
        <v>7</v>
      </c>
      <c r="D190" s="313"/>
      <c r="E190" s="572">
        <f>C190*D190</f>
        <v>0</v>
      </c>
      <c r="F190" s="545"/>
      <c r="O190" s="637"/>
    </row>
    <row r="191" spans="2:15" ht="15.75">
      <c r="B191" s="576"/>
      <c r="F191" s="545"/>
      <c r="O191" s="637"/>
    </row>
    <row r="192" spans="1:6" ht="25.5">
      <c r="A192" s="663" t="s">
        <v>107</v>
      </c>
      <c r="B192" s="576" t="s">
        <v>105</v>
      </c>
      <c r="F192" s="676"/>
    </row>
    <row r="193" spans="2:6" ht="15.75">
      <c r="B193" s="576"/>
      <c r="F193" s="514"/>
    </row>
    <row r="194" spans="2:6" ht="15.75">
      <c r="B194" s="570" t="s">
        <v>22</v>
      </c>
      <c r="C194" s="571">
        <v>169</v>
      </c>
      <c r="D194" s="313"/>
      <c r="E194" s="572">
        <f>C194*D194</f>
        <v>0</v>
      </c>
      <c r="F194" s="545"/>
    </row>
    <row r="195" spans="2:15" ht="15.75">
      <c r="B195" s="576"/>
      <c r="F195" s="545"/>
      <c r="O195" s="637"/>
    </row>
    <row r="196" spans="1:6" ht="38.25">
      <c r="A196" s="663" t="s">
        <v>2</v>
      </c>
      <c r="B196" s="576" t="s">
        <v>465</v>
      </c>
      <c r="F196" s="676"/>
    </row>
    <row r="197" spans="2:8" ht="15.75">
      <c r="B197" s="576"/>
      <c r="F197" s="514"/>
      <c r="H197" s="576"/>
    </row>
    <row r="198" spans="2:6" ht="15.75">
      <c r="B198" s="570" t="s">
        <v>22</v>
      </c>
      <c r="C198" s="571">
        <v>169</v>
      </c>
      <c r="D198" s="313"/>
      <c r="E198" s="572">
        <f>C198*D198</f>
        <v>0</v>
      </c>
      <c r="F198" s="545"/>
    </row>
    <row r="199" spans="2:6" ht="15.75">
      <c r="B199" s="576"/>
      <c r="F199" s="545"/>
    </row>
    <row r="200" spans="1:6" ht="25.5">
      <c r="A200" s="663" t="s">
        <v>112</v>
      </c>
      <c r="B200" s="576" t="s">
        <v>466</v>
      </c>
      <c r="F200" s="676"/>
    </row>
    <row r="201" spans="2:6" ht="15.75">
      <c r="B201" s="576"/>
      <c r="F201" s="514"/>
    </row>
    <row r="202" spans="2:6" ht="15.75">
      <c r="B202" s="570" t="s">
        <v>22</v>
      </c>
      <c r="C202" s="571">
        <v>169</v>
      </c>
      <c r="D202" s="313"/>
      <c r="E202" s="572">
        <f>C202*D202</f>
        <v>0</v>
      </c>
      <c r="F202" s="545"/>
    </row>
    <row r="203" spans="2:6" ht="15.75">
      <c r="B203" s="576"/>
      <c r="F203" s="676"/>
    </row>
    <row r="204" spans="1:15" s="613" customFormat="1" ht="51">
      <c r="A204" s="663" t="s">
        <v>113</v>
      </c>
      <c r="B204" s="576" t="s">
        <v>9</v>
      </c>
      <c r="C204" s="545"/>
      <c r="D204" s="545"/>
      <c r="E204" s="546"/>
      <c r="F204" s="676"/>
      <c r="G204" s="677"/>
      <c r="H204" s="678"/>
      <c r="K204" s="614"/>
      <c r="L204" s="614"/>
      <c r="M204" s="614"/>
      <c r="O204" s="524"/>
    </row>
    <row r="205" spans="2:15" ht="15.75">
      <c r="B205" s="576"/>
      <c r="C205" s="581"/>
      <c r="D205" s="581"/>
      <c r="E205" s="679"/>
      <c r="F205" s="613"/>
      <c r="O205" s="583"/>
    </row>
    <row r="206" spans="2:9" ht="15.75">
      <c r="B206" s="570" t="s">
        <v>262</v>
      </c>
      <c r="C206" s="571">
        <v>1</v>
      </c>
      <c r="D206" s="571"/>
      <c r="E206" s="572">
        <f>(E151+E155+E159+E163+E164+E165+E166+E171+E172+E173+E174+E178+E182+E186+E190+E194+E198+E202)*0.1</f>
        <v>0</v>
      </c>
      <c r="F206" s="545"/>
      <c r="H206" s="546"/>
      <c r="I206" s="546"/>
    </row>
    <row r="207" spans="2:6" ht="15.75">
      <c r="B207" s="576"/>
      <c r="F207" s="676"/>
    </row>
    <row r="208" spans="2:15" ht="16.5" thickBot="1">
      <c r="B208" s="540" t="s">
        <v>24</v>
      </c>
      <c r="C208" s="626"/>
      <c r="D208" s="626"/>
      <c r="E208" s="607">
        <f>SUM(E150:E207)</f>
        <v>0</v>
      </c>
      <c r="O208" s="523"/>
    </row>
    <row r="209" ht="16.5" thickTop="1">
      <c r="F209" s="676"/>
    </row>
    <row r="210" ht="15.75">
      <c r="F210" s="676"/>
    </row>
  </sheetData>
  <sheetProtection password="CE2E" sheet="1" objects="1" scenarios="1" selectLockedCells="1"/>
  <conditionalFormatting sqref="C67:E70 C75:E95 C99:E111 C113:E127 C129:E135 C139:E145 E12:E15 C172:E182 C184:E202 C206:E208 E165:E166 E171 C36:E49 C51:E65 C148:E164">
    <cfRule type="cellIs" priority="8" dxfId="35" operator="greaterThan" stopIfTrue="1">
      <formula>0</formula>
    </cfRule>
  </conditionalFormatting>
  <printOptions/>
  <pageMargins left="0.984251968503937" right="0.7874015748031497" top="0.984251968503937" bottom="0.7874015748031497" header="0.3937007874015748" footer="0.3937007874015748"/>
  <pageSetup firstPageNumber="34" useFirstPageNumber="1" horizontalDpi="600" verticalDpi="600" orientation="portrait" paperSize="9" scale="90" r:id="rId1"/>
  <headerFooter alignWithMargins="0">
    <oddFooter>&amp;R&amp;P/73</oddFooter>
  </headerFooter>
  <rowBreaks count="3" manualBreakCount="3">
    <brk id="31" max="4" man="1"/>
    <brk id="100" max="4" man="1"/>
    <brk id="183" max="4" man="1"/>
  </rowBreaks>
</worksheet>
</file>

<file path=xl/worksheets/sheet9.xml><?xml version="1.0" encoding="utf-8"?>
<worksheet xmlns="http://schemas.openxmlformats.org/spreadsheetml/2006/main" xmlns:r="http://schemas.openxmlformats.org/officeDocument/2006/relationships">
  <dimension ref="A1:Q726"/>
  <sheetViews>
    <sheetView view="pageBreakPreview" zoomScaleSheetLayoutView="100" zoomScalePageLayoutView="0" workbookViewId="0" topLeftCell="A1">
      <selection activeCell="D45" sqref="D45"/>
    </sheetView>
  </sheetViews>
  <sheetFormatPr defaultColWidth="8.69921875" defaultRowHeight="15.75"/>
  <cols>
    <col min="1" max="1" width="6.09765625" style="794" customWidth="1"/>
    <col min="2" max="2" width="38.8984375" style="808" customWidth="1"/>
    <col min="3" max="3" width="6.69921875" style="795" customWidth="1"/>
    <col min="4" max="4" width="12.19921875" style="795" customWidth="1"/>
    <col min="5" max="5" width="12.19921875" style="836" customWidth="1"/>
    <col min="6" max="6" width="7.19921875" style="750" customWidth="1"/>
    <col min="7" max="7" width="7.19921875" style="751" customWidth="1"/>
    <col min="8" max="8" width="12.19921875" style="752" customWidth="1"/>
    <col min="9" max="9" width="17.69921875" style="750" customWidth="1"/>
    <col min="10" max="10" width="15.59765625" style="750" customWidth="1"/>
    <col min="11" max="13" width="8.69921875" style="753" customWidth="1"/>
    <col min="14" max="14" width="8.69921875" style="750" customWidth="1"/>
    <col min="15" max="15" width="11.19921875" style="805" customWidth="1"/>
    <col min="16" max="16384" width="8.69921875" style="750" customWidth="1"/>
  </cols>
  <sheetData>
    <row r="1" spans="1:15" s="733" customFormat="1" ht="15.75" customHeight="1">
      <c r="A1" s="727"/>
      <c r="B1" s="728"/>
      <c r="C1" s="729"/>
      <c r="D1" s="730"/>
      <c r="E1" s="731"/>
      <c r="F1" s="732"/>
      <c r="O1" s="734"/>
    </row>
    <row r="2" spans="1:15" s="733" customFormat="1" ht="15.75" customHeight="1">
      <c r="A2" s="727"/>
      <c r="B2" s="728"/>
      <c r="C2" s="729"/>
      <c r="D2" s="730"/>
      <c r="E2" s="731"/>
      <c r="F2" s="732"/>
      <c r="O2" s="734"/>
    </row>
    <row r="3" spans="1:15" s="733" customFormat="1" ht="15.75">
      <c r="A3" s="727"/>
      <c r="B3" s="728"/>
      <c r="C3" s="735"/>
      <c r="D3" s="736"/>
      <c r="E3" s="737"/>
      <c r="O3" s="738"/>
    </row>
    <row r="4" spans="1:15" s="733" customFormat="1" ht="15.75">
      <c r="A4" s="727"/>
      <c r="B4" s="728"/>
      <c r="C4" s="739"/>
      <c r="D4" s="730"/>
      <c r="E4" s="737"/>
      <c r="O4" s="734"/>
    </row>
    <row r="5" spans="1:15" s="733" customFormat="1" ht="15.75">
      <c r="A5" s="727"/>
      <c r="B5" s="728"/>
      <c r="C5" s="729"/>
      <c r="D5" s="730"/>
      <c r="E5" s="737"/>
      <c r="O5" s="734"/>
    </row>
    <row r="6" spans="1:15" s="742" customFormat="1" ht="15.75">
      <c r="A6" s="727"/>
      <c r="B6" s="728"/>
      <c r="C6" s="740"/>
      <c r="D6" s="741"/>
      <c r="E6" s="737"/>
      <c r="G6" s="743"/>
      <c r="H6" s="744"/>
      <c r="K6" s="745"/>
      <c r="L6" s="745"/>
      <c r="M6" s="745"/>
      <c r="O6" s="738"/>
    </row>
    <row r="7" spans="1:15" ht="15.75">
      <c r="A7" s="746"/>
      <c r="B7" s="747"/>
      <c r="C7" s="748"/>
      <c r="D7" s="748"/>
      <c r="E7" s="749"/>
      <c r="O7" s="754"/>
    </row>
    <row r="8" spans="1:15" ht="15.75">
      <c r="A8" s="746"/>
      <c r="B8" s="747"/>
      <c r="C8" s="748"/>
      <c r="D8" s="748"/>
      <c r="E8" s="749"/>
      <c r="O8" s="754"/>
    </row>
    <row r="9" spans="1:17" ht="15.75">
      <c r="A9" s="746" t="s">
        <v>270</v>
      </c>
      <c r="B9" s="755" t="s">
        <v>549</v>
      </c>
      <c r="C9" s="756"/>
      <c r="D9" s="756"/>
      <c r="E9" s="757"/>
      <c r="L9" s="758"/>
      <c r="M9" s="758"/>
      <c r="N9" s="759"/>
      <c r="O9" s="760"/>
      <c r="P9" s="759"/>
      <c r="Q9" s="759"/>
    </row>
    <row r="10" spans="1:17" ht="15.75">
      <c r="A10" s="746"/>
      <c r="B10" s="747"/>
      <c r="C10" s="748"/>
      <c r="D10" s="748"/>
      <c r="E10" s="749"/>
      <c r="L10" s="758"/>
      <c r="M10" s="758"/>
      <c r="N10" s="759"/>
      <c r="O10" s="761"/>
      <c r="P10" s="759"/>
      <c r="Q10" s="759"/>
    </row>
    <row r="11" spans="1:17" ht="15.75">
      <c r="A11" s="746"/>
      <c r="B11" s="747"/>
      <c r="C11" s="748"/>
      <c r="D11" s="748"/>
      <c r="E11" s="749"/>
      <c r="L11" s="758"/>
      <c r="M11" s="758"/>
      <c r="N11" s="759"/>
      <c r="O11" s="761"/>
      <c r="P11" s="759"/>
      <c r="Q11" s="759"/>
    </row>
    <row r="12" spans="1:17" s="770" customFormat="1" ht="15">
      <c r="A12" s="762" t="s">
        <v>27</v>
      </c>
      <c r="B12" s="763" t="s">
        <v>26</v>
      </c>
      <c r="C12" s="764"/>
      <c r="D12" s="764"/>
      <c r="E12" s="765">
        <f>E55</f>
        <v>0</v>
      </c>
      <c r="F12" s="766"/>
      <c r="G12" s="767"/>
      <c r="H12" s="768"/>
      <c r="I12" s="769"/>
      <c r="K12" s="771"/>
      <c r="L12" s="772"/>
      <c r="M12" s="772"/>
      <c r="N12" s="773"/>
      <c r="O12" s="761"/>
      <c r="P12" s="773"/>
      <c r="Q12" s="773"/>
    </row>
    <row r="13" spans="1:17" s="780" customFormat="1" ht="15">
      <c r="A13" s="762" t="s">
        <v>32</v>
      </c>
      <c r="B13" s="774" t="s">
        <v>17</v>
      </c>
      <c r="C13" s="775"/>
      <c r="D13" s="775"/>
      <c r="E13" s="776">
        <f>E137</f>
        <v>0</v>
      </c>
      <c r="F13" s="766"/>
      <c r="G13" s="777"/>
      <c r="H13" s="778"/>
      <c r="I13" s="779"/>
      <c r="K13" s="781"/>
      <c r="L13" s="782"/>
      <c r="M13" s="782"/>
      <c r="N13" s="783"/>
      <c r="O13" s="761"/>
      <c r="P13" s="783"/>
      <c r="Q13" s="783"/>
    </row>
    <row r="14" spans="1:17" s="780" customFormat="1" ht="15">
      <c r="A14" s="762" t="s">
        <v>42</v>
      </c>
      <c r="B14" s="774" t="s">
        <v>18</v>
      </c>
      <c r="C14" s="775"/>
      <c r="D14" s="775"/>
      <c r="E14" s="776">
        <f>E145</f>
        <v>0</v>
      </c>
      <c r="F14" s="766"/>
      <c r="G14" s="777"/>
      <c r="H14" s="778"/>
      <c r="I14" s="779"/>
      <c r="K14" s="781"/>
      <c r="L14" s="782"/>
      <c r="M14" s="782"/>
      <c r="N14" s="783"/>
      <c r="O14" s="761"/>
      <c r="P14" s="783"/>
      <c r="Q14" s="783"/>
    </row>
    <row r="15" spans="1:17" s="780" customFormat="1" ht="15">
      <c r="A15" s="762"/>
      <c r="B15" s="784"/>
      <c r="C15" s="785"/>
      <c r="D15" s="785"/>
      <c r="E15" s="786"/>
      <c r="G15" s="777"/>
      <c r="H15" s="778"/>
      <c r="I15" s="787"/>
      <c r="J15" s="788"/>
      <c r="K15" s="781"/>
      <c r="L15" s="782"/>
      <c r="M15" s="782"/>
      <c r="N15" s="783"/>
      <c r="O15" s="761"/>
      <c r="P15" s="783"/>
      <c r="Q15" s="783"/>
    </row>
    <row r="16" spans="1:17" ht="16.5" thickBot="1">
      <c r="A16" s="746"/>
      <c r="B16" s="789" t="s">
        <v>53</v>
      </c>
      <c r="C16" s="790"/>
      <c r="D16" s="790"/>
      <c r="E16" s="791">
        <f>SUM(E12:E15)</f>
        <v>0</v>
      </c>
      <c r="F16" s="792"/>
      <c r="I16" s="793"/>
      <c r="L16" s="758"/>
      <c r="M16" s="758"/>
      <c r="N16" s="759"/>
      <c r="O16" s="760"/>
      <c r="P16" s="759"/>
      <c r="Q16" s="759"/>
    </row>
    <row r="17" spans="1:17" ht="16.5" thickTop="1">
      <c r="A17" s="746"/>
      <c r="B17" s="747"/>
      <c r="C17" s="748"/>
      <c r="D17" s="748"/>
      <c r="E17" s="749"/>
      <c r="L17" s="758"/>
      <c r="M17" s="758"/>
      <c r="N17" s="759"/>
      <c r="O17" s="761"/>
      <c r="P17" s="759"/>
      <c r="Q17" s="759"/>
    </row>
    <row r="18" spans="1:17" ht="15.75">
      <c r="A18" s="746"/>
      <c r="B18" s="747"/>
      <c r="C18" s="748"/>
      <c r="D18" s="748"/>
      <c r="E18" s="749"/>
      <c r="L18" s="758"/>
      <c r="M18" s="758"/>
      <c r="N18" s="759"/>
      <c r="O18" s="761"/>
      <c r="P18" s="759"/>
      <c r="Q18" s="759"/>
    </row>
    <row r="19" spans="1:17" s="796" customFormat="1" ht="12.75">
      <c r="A19" s="794"/>
      <c r="B19" s="548" t="s">
        <v>83</v>
      </c>
      <c r="C19" s="795"/>
      <c r="D19" s="1248"/>
      <c r="E19" s="1248"/>
      <c r="G19" s="797"/>
      <c r="H19" s="798"/>
      <c r="K19" s="799"/>
      <c r="L19" s="800"/>
      <c r="M19" s="800"/>
      <c r="N19" s="801"/>
      <c r="O19" s="802"/>
      <c r="P19" s="801"/>
      <c r="Q19" s="801"/>
    </row>
    <row r="20" spans="1:15" s="796" customFormat="1" ht="51">
      <c r="A20" s="794"/>
      <c r="B20" s="548" t="s">
        <v>86</v>
      </c>
      <c r="C20" s="795"/>
      <c r="D20" s="803"/>
      <c r="E20" s="804"/>
      <c r="G20" s="797"/>
      <c r="H20" s="798"/>
      <c r="K20" s="799"/>
      <c r="L20" s="799"/>
      <c r="M20" s="799"/>
      <c r="O20" s="805"/>
    </row>
    <row r="21" spans="1:15" s="796" customFormat="1" ht="12.75">
      <c r="A21" s="794"/>
      <c r="B21" s="548"/>
      <c r="C21" s="795"/>
      <c r="D21" s="803"/>
      <c r="E21" s="804"/>
      <c r="G21" s="797"/>
      <c r="H21" s="798"/>
      <c r="K21" s="799"/>
      <c r="L21" s="799"/>
      <c r="M21" s="799"/>
      <c r="O21" s="805"/>
    </row>
    <row r="22" spans="1:15" s="796" customFormat="1" ht="12.75">
      <c r="A22" s="794"/>
      <c r="B22" s="548" t="s">
        <v>84</v>
      </c>
      <c r="C22" s="795"/>
      <c r="D22" s="803"/>
      <c r="E22" s="804"/>
      <c r="G22" s="797"/>
      <c r="H22" s="798"/>
      <c r="K22" s="799"/>
      <c r="L22" s="799"/>
      <c r="M22" s="799"/>
      <c r="O22" s="805"/>
    </row>
    <row r="23" spans="1:15" s="796" customFormat="1" ht="38.25">
      <c r="A23" s="794"/>
      <c r="B23" s="548" t="s">
        <v>85</v>
      </c>
      <c r="C23" s="795"/>
      <c r="D23" s="803"/>
      <c r="E23" s="804"/>
      <c r="G23" s="797"/>
      <c r="H23" s="798"/>
      <c r="K23" s="799"/>
      <c r="L23" s="799"/>
      <c r="M23" s="799"/>
      <c r="O23" s="805"/>
    </row>
    <row r="24" spans="1:15" s="796" customFormat="1" ht="12.75">
      <c r="A24" s="794"/>
      <c r="B24" s="548"/>
      <c r="C24" s="795"/>
      <c r="D24" s="806"/>
      <c r="E24" s="807"/>
      <c r="G24" s="797"/>
      <c r="H24" s="798"/>
      <c r="K24" s="799"/>
      <c r="L24" s="799"/>
      <c r="M24" s="799"/>
      <c r="O24" s="805"/>
    </row>
    <row r="25" spans="1:15" s="796" customFormat="1" ht="12.75">
      <c r="A25" s="794"/>
      <c r="B25" s="808" t="s">
        <v>149</v>
      </c>
      <c r="C25" s="795"/>
      <c r="D25" s="1248"/>
      <c r="E25" s="1248"/>
      <c r="G25" s="797"/>
      <c r="H25" s="798"/>
      <c r="K25" s="799"/>
      <c r="L25" s="799"/>
      <c r="M25" s="799"/>
      <c r="O25" s="805"/>
    </row>
    <row r="26" spans="1:15" s="795" customFormat="1" ht="75.75" customHeight="1">
      <c r="A26" s="794"/>
      <c r="B26" s="809" t="s">
        <v>171</v>
      </c>
      <c r="D26" s="803"/>
      <c r="E26" s="804"/>
      <c r="F26" s="796"/>
      <c r="G26" s="797"/>
      <c r="H26" s="798"/>
      <c r="I26" s="664"/>
      <c r="J26" s="810"/>
      <c r="K26" s="799"/>
      <c r="L26" s="799"/>
      <c r="M26" s="799"/>
      <c r="N26" s="796"/>
      <c r="O26" s="805"/>
    </row>
    <row r="27" spans="1:15" s="795" customFormat="1" ht="12.75">
      <c r="A27" s="794"/>
      <c r="B27" s="809"/>
      <c r="D27" s="803"/>
      <c r="E27" s="804"/>
      <c r="F27" s="796"/>
      <c r="G27" s="797"/>
      <c r="H27" s="798"/>
      <c r="I27" s="664"/>
      <c r="J27" s="810"/>
      <c r="K27" s="799"/>
      <c r="L27" s="799"/>
      <c r="M27" s="799"/>
      <c r="N27" s="796"/>
      <c r="O27" s="805"/>
    </row>
    <row r="28" spans="1:15" s="795" customFormat="1" ht="12.75">
      <c r="A28" s="794"/>
      <c r="B28" s="808" t="s">
        <v>175</v>
      </c>
      <c r="D28" s="803"/>
      <c r="E28" s="804"/>
      <c r="F28" s="796"/>
      <c r="G28" s="797"/>
      <c r="H28" s="798"/>
      <c r="I28" s="664"/>
      <c r="J28" s="810"/>
      <c r="K28" s="799"/>
      <c r="L28" s="799"/>
      <c r="M28" s="799"/>
      <c r="N28" s="796"/>
      <c r="O28" s="805"/>
    </row>
    <row r="29" spans="1:15" s="795" customFormat="1" ht="38.25">
      <c r="A29" s="794"/>
      <c r="B29" s="548" t="s">
        <v>252</v>
      </c>
      <c r="D29" s="803"/>
      <c r="E29" s="804"/>
      <c r="F29" s="796"/>
      <c r="G29" s="797"/>
      <c r="H29" s="798"/>
      <c r="I29" s="664"/>
      <c r="J29" s="810"/>
      <c r="K29" s="799"/>
      <c r="L29" s="799"/>
      <c r="M29" s="799"/>
      <c r="N29" s="796"/>
      <c r="O29" s="805"/>
    </row>
    <row r="30" spans="1:15" s="748" customFormat="1" ht="15.75" customHeight="1">
      <c r="A30" s="746"/>
      <c r="B30" s="811"/>
      <c r="C30" s="812"/>
      <c r="E30" s="749"/>
      <c r="F30" s="750"/>
      <c r="G30" s="751"/>
      <c r="H30" s="752"/>
      <c r="I30" s="750"/>
      <c r="J30" s="813"/>
      <c r="K30" s="753"/>
      <c r="L30" s="753"/>
      <c r="M30" s="753"/>
      <c r="N30" s="750"/>
      <c r="O30" s="754"/>
    </row>
    <row r="31" spans="1:15" ht="15.75">
      <c r="A31" s="746"/>
      <c r="B31" s="747"/>
      <c r="C31" s="748"/>
      <c r="D31" s="748"/>
      <c r="E31" s="749"/>
      <c r="O31" s="754"/>
    </row>
    <row r="32" spans="1:15" s="748" customFormat="1" ht="15.75">
      <c r="A32" s="746"/>
      <c r="B32" s="814"/>
      <c r="E32" s="749"/>
      <c r="F32" s="750"/>
      <c r="G32" s="751"/>
      <c r="H32" s="752"/>
      <c r="I32" s="750"/>
      <c r="J32" s="750"/>
      <c r="K32" s="753"/>
      <c r="L32" s="753"/>
      <c r="M32" s="753"/>
      <c r="N32" s="750"/>
      <c r="O32" s="754"/>
    </row>
    <row r="33" spans="1:15" s="699" customFormat="1" ht="15.75">
      <c r="A33" s="698" t="s">
        <v>27</v>
      </c>
      <c r="B33" s="552" t="s">
        <v>26</v>
      </c>
      <c r="C33" s="553" t="s">
        <v>176</v>
      </c>
      <c r="D33" s="554" t="s">
        <v>177</v>
      </c>
      <c r="E33" s="554" t="s">
        <v>456</v>
      </c>
      <c r="G33" s="815"/>
      <c r="H33" s="816"/>
      <c r="K33" s="817"/>
      <c r="L33" s="817"/>
      <c r="M33" s="817"/>
      <c r="O33" s="631"/>
    </row>
    <row r="34" spans="1:15" s="699" customFormat="1" ht="15.75">
      <c r="A34" s="818"/>
      <c r="B34" s="819"/>
      <c r="C34" s="820"/>
      <c r="D34" s="821"/>
      <c r="E34" s="821"/>
      <c r="G34" s="815"/>
      <c r="H34" s="816"/>
      <c r="K34" s="817"/>
      <c r="L34" s="817"/>
      <c r="M34" s="817"/>
      <c r="O34" s="631"/>
    </row>
    <row r="35" spans="1:15" s="825" customFormat="1" ht="38.25">
      <c r="A35" s="822" t="s">
        <v>28</v>
      </c>
      <c r="B35" s="560" t="s">
        <v>459</v>
      </c>
      <c r="C35" s="561"/>
      <c r="D35" s="561"/>
      <c r="E35" s="562"/>
      <c r="F35" s="699"/>
      <c r="G35" s="823"/>
      <c r="H35" s="824"/>
      <c r="K35" s="826"/>
      <c r="L35" s="826"/>
      <c r="M35" s="826"/>
      <c r="O35" s="631"/>
    </row>
    <row r="36" spans="1:15" s="699" customFormat="1" ht="15.75">
      <c r="A36" s="827"/>
      <c r="B36" s="560"/>
      <c r="C36" s="828"/>
      <c r="D36" s="828"/>
      <c r="E36" s="829"/>
      <c r="F36" s="825"/>
      <c r="G36" s="815"/>
      <c r="H36" s="816"/>
      <c r="K36" s="817"/>
      <c r="L36" s="817"/>
      <c r="M36" s="817"/>
      <c r="O36" s="830"/>
    </row>
    <row r="37" spans="1:15" s="699" customFormat="1" ht="15.75">
      <c r="A37" s="818"/>
      <c r="B37" s="831" t="s">
        <v>22</v>
      </c>
      <c r="C37" s="832">
        <v>166</v>
      </c>
      <c r="D37" s="351"/>
      <c r="E37" s="833">
        <f>C37*D37</f>
        <v>0</v>
      </c>
      <c r="F37" s="834"/>
      <c r="G37" s="815"/>
      <c r="H37" s="816"/>
      <c r="K37" s="817"/>
      <c r="L37" s="817"/>
      <c r="M37" s="817"/>
      <c r="O37" s="805"/>
    </row>
    <row r="38" spans="1:15" s="699" customFormat="1" ht="15.75">
      <c r="A38" s="818"/>
      <c r="B38" s="835"/>
      <c r="C38" s="561"/>
      <c r="D38" s="795"/>
      <c r="E38" s="562"/>
      <c r="G38" s="815"/>
      <c r="H38" s="816"/>
      <c r="K38" s="817"/>
      <c r="L38" s="817"/>
      <c r="M38" s="817"/>
      <c r="O38" s="631"/>
    </row>
    <row r="39" spans="1:15" s="839" customFormat="1" ht="38.25">
      <c r="A39" s="822" t="s">
        <v>56</v>
      </c>
      <c r="B39" s="576" t="s">
        <v>460</v>
      </c>
      <c r="C39" s="795"/>
      <c r="D39" s="795"/>
      <c r="E39" s="836"/>
      <c r="F39" s="699"/>
      <c r="G39" s="837"/>
      <c r="H39" s="838"/>
      <c r="K39" s="840"/>
      <c r="L39" s="840"/>
      <c r="M39" s="840"/>
      <c r="O39" s="805"/>
    </row>
    <row r="40" spans="1:15" s="699" customFormat="1" ht="15.75">
      <c r="A40" s="841"/>
      <c r="B40" s="842"/>
      <c r="C40" s="843"/>
      <c r="D40" s="795"/>
      <c r="E40" s="844"/>
      <c r="F40" s="839"/>
      <c r="G40" s="815"/>
      <c r="H40" s="816"/>
      <c r="K40" s="817"/>
      <c r="L40" s="817"/>
      <c r="M40" s="817"/>
      <c r="O40" s="845"/>
    </row>
    <row r="41" spans="1:15" s="699" customFormat="1" ht="15.75">
      <c r="A41" s="818"/>
      <c r="B41" s="831" t="s">
        <v>23</v>
      </c>
      <c r="C41" s="832">
        <f>INT(C37/20)+1</f>
        <v>9</v>
      </c>
      <c r="D41" s="351"/>
      <c r="E41" s="833">
        <f>C41*D41</f>
        <v>0</v>
      </c>
      <c r="F41" s="834"/>
      <c r="G41" s="815"/>
      <c r="H41" s="816"/>
      <c r="K41" s="817"/>
      <c r="L41" s="817"/>
      <c r="M41" s="817"/>
      <c r="O41" s="805"/>
    </row>
    <row r="42" spans="1:15" s="699" customFormat="1" ht="15.75">
      <c r="A42" s="818"/>
      <c r="B42" s="842"/>
      <c r="C42" s="795"/>
      <c r="D42" s="795"/>
      <c r="E42" s="836"/>
      <c r="F42" s="795"/>
      <c r="G42" s="815"/>
      <c r="H42" s="816"/>
      <c r="K42" s="817"/>
      <c r="L42" s="817"/>
      <c r="M42" s="817"/>
      <c r="O42" s="805"/>
    </row>
    <row r="43" spans="1:15" s="699" customFormat="1" ht="25.5">
      <c r="A43" s="822" t="s">
        <v>5</v>
      </c>
      <c r="B43" s="842" t="s">
        <v>6</v>
      </c>
      <c r="C43" s="795"/>
      <c r="D43" s="795"/>
      <c r="E43" s="836"/>
      <c r="G43" s="815"/>
      <c r="H43" s="816"/>
      <c r="K43" s="817"/>
      <c r="L43" s="817"/>
      <c r="M43" s="817"/>
      <c r="O43" s="805"/>
    </row>
    <row r="44" spans="1:15" s="699" customFormat="1" ht="15.75">
      <c r="A44" s="841"/>
      <c r="B44" s="842"/>
      <c r="C44" s="843"/>
      <c r="D44" s="843"/>
      <c r="E44" s="844"/>
      <c r="F44" s="839"/>
      <c r="G44" s="815"/>
      <c r="H44" s="816"/>
      <c r="I44" s="846"/>
      <c r="K44" s="817"/>
      <c r="L44" s="817"/>
      <c r="M44" s="817"/>
      <c r="O44" s="845"/>
    </row>
    <row r="45" spans="1:15" s="699" customFormat="1" ht="15.75">
      <c r="A45" s="818"/>
      <c r="B45" s="831" t="s">
        <v>262</v>
      </c>
      <c r="C45" s="832">
        <v>1</v>
      </c>
      <c r="D45" s="351"/>
      <c r="E45" s="833">
        <f>C45*D45</f>
        <v>0</v>
      </c>
      <c r="F45" s="834"/>
      <c r="G45" s="815"/>
      <c r="H45" s="816"/>
      <c r="K45" s="817"/>
      <c r="L45" s="817"/>
      <c r="M45" s="817"/>
      <c r="O45" s="805"/>
    </row>
    <row r="46" spans="1:15" s="699" customFormat="1" ht="15.75">
      <c r="A46" s="818"/>
      <c r="B46" s="842"/>
      <c r="C46" s="795"/>
      <c r="D46" s="795"/>
      <c r="E46" s="836"/>
      <c r="F46" s="795"/>
      <c r="G46" s="815"/>
      <c r="H46" s="816"/>
      <c r="K46" s="817"/>
      <c r="L46" s="817"/>
      <c r="M46" s="817"/>
      <c r="O46" s="805"/>
    </row>
    <row r="47" spans="1:15" s="839" customFormat="1" ht="15.75">
      <c r="A47" s="822" t="s">
        <v>75</v>
      </c>
      <c r="B47" s="842" t="s">
        <v>154</v>
      </c>
      <c r="C47" s="795"/>
      <c r="D47" s="795"/>
      <c r="E47" s="836"/>
      <c r="F47" s="699"/>
      <c r="G47" s="837"/>
      <c r="H47" s="838"/>
      <c r="K47" s="840"/>
      <c r="L47" s="840"/>
      <c r="M47" s="840"/>
      <c r="O47" s="805"/>
    </row>
    <row r="48" spans="1:15" s="699" customFormat="1" ht="15.75">
      <c r="A48" s="841"/>
      <c r="B48" s="842"/>
      <c r="C48" s="843"/>
      <c r="D48" s="843"/>
      <c r="E48" s="844"/>
      <c r="F48" s="839"/>
      <c r="G48" s="815"/>
      <c r="H48" s="816"/>
      <c r="K48" s="817"/>
      <c r="L48" s="817"/>
      <c r="M48" s="817"/>
      <c r="O48" s="845"/>
    </row>
    <row r="49" spans="1:15" s="699" customFormat="1" ht="15.75">
      <c r="A49" s="818"/>
      <c r="B49" s="831" t="s">
        <v>22</v>
      </c>
      <c r="C49" s="832">
        <v>166</v>
      </c>
      <c r="D49" s="351"/>
      <c r="E49" s="833">
        <f>C49*D49</f>
        <v>0</v>
      </c>
      <c r="F49" s="834"/>
      <c r="G49" s="815"/>
      <c r="H49" s="816"/>
      <c r="K49" s="817"/>
      <c r="L49" s="817"/>
      <c r="M49" s="817"/>
      <c r="O49" s="805"/>
    </row>
    <row r="50" spans="1:15" s="699" customFormat="1" ht="15.75">
      <c r="A50" s="818"/>
      <c r="B50" s="842"/>
      <c r="C50" s="795"/>
      <c r="D50" s="795"/>
      <c r="E50" s="836"/>
      <c r="F50" s="795"/>
      <c r="G50" s="815"/>
      <c r="H50" s="816"/>
      <c r="K50" s="817"/>
      <c r="L50" s="817"/>
      <c r="M50" s="817"/>
      <c r="O50" s="805"/>
    </row>
    <row r="51" spans="1:15" s="699" customFormat="1" ht="15.75" customHeight="1">
      <c r="A51" s="822" t="s">
        <v>61</v>
      </c>
      <c r="B51" s="842" t="s">
        <v>62</v>
      </c>
      <c r="C51" s="795"/>
      <c r="D51" s="795"/>
      <c r="E51" s="836"/>
      <c r="G51" s="815"/>
      <c r="H51" s="816"/>
      <c r="K51" s="817"/>
      <c r="L51" s="817"/>
      <c r="M51" s="817"/>
      <c r="O51" s="805"/>
    </row>
    <row r="52" spans="1:15" s="699" customFormat="1" ht="15.75" customHeight="1">
      <c r="A52" s="841"/>
      <c r="B52" s="842"/>
      <c r="C52" s="843"/>
      <c r="D52" s="843"/>
      <c r="E52" s="844"/>
      <c r="F52" s="839"/>
      <c r="G52" s="815"/>
      <c r="H52" s="816"/>
      <c r="K52" s="817"/>
      <c r="L52" s="817"/>
      <c r="M52" s="817"/>
      <c r="O52" s="845"/>
    </row>
    <row r="53" spans="1:15" s="699" customFormat="1" ht="15.75" customHeight="1">
      <c r="A53" s="818"/>
      <c r="B53" s="831" t="s">
        <v>41</v>
      </c>
      <c r="C53" s="832">
        <v>2.5</v>
      </c>
      <c r="D53" s="351"/>
      <c r="E53" s="833">
        <f>C53*D53</f>
        <v>0</v>
      </c>
      <c r="F53" s="834"/>
      <c r="G53" s="815"/>
      <c r="H53" s="816"/>
      <c r="K53" s="817"/>
      <c r="L53" s="817"/>
      <c r="M53" s="817"/>
      <c r="O53" s="805"/>
    </row>
    <row r="54" spans="1:15" s="699" customFormat="1" ht="15.75" customHeight="1">
      <c r="A54" s="818"/>
      <c r="B54" s="842"/>
      <c r="C54" s="795"/>
      <c r="D54" s="795"/>
      <c r="E54" s="836"/>
      <c r="F54" s="795"/>
      <c r="G54" s="815"/>
      <c r="H54" s="816"/>
      <c r="K54" s="817"/>
      <c r="L54" s="817"/>
      <c r="M54" s="817"/>
      <c r="O54" s="805"/>
    </row>
    <row r="55" spans="1:15" s="699" customFormat="1" ht="16.5" thickBot="1">
      <c r="A55" s="847"/>
      <c r="B55" s="848" t="s">
        <v>43</v>
      </c>
      <c r="C55" s="790"/>
      <c r="D55" s="790"/>
      <c r="E55" s="791">
        <f>SUM(E37:E54)</f>
        <v>0</v>
      </c>
      <c r="F55" s="756"/>
      <c r="G55" s="849"/>
      <c r="H55" s="816"/>
      <c r="K55" s="817"/>
      <c r="L55" s="817"/>
      <c r="M55" s="817"/>
      <c r="O55" s="850"/>
    </row>
    <row r="56" spans="1:15" s="699" customFormat="1" ht="16.5" thickTop="1">
      <c r="A56" s="847"/>
      <c r="B56" s="851"/>
      <c r="C56" s="756"/>
      <c r="D56" s="756"/>
      <c r="E56" s="757"/>
      <c r="F56" s="756"/>
      <c r="G56" s="815"/>
      <c r="H56" s="816"/>
      <c r="K56" s="817"/>
      <c r="L56" s="817"/>
      <c r="M56" s="817"/>
      <c r="O56" s="850"/>
    </row>
    <row r="57" spans="1:15" s="699" customFormat="1" ht="15.75">
      <c r="A57" s="698" t="s">
        <v>32</v>
      </c>
      <c r="B57" s="552" t="s">
        <v>17</v>
      </c>
      <c r="C57" s="553" t="s">
        <v>176</v>
      </c>
      <c r="D57" s="554" t="s">
        <v>177</v>
      </c>
      <c r="E57" s="554" t="s">
        <v>456</v>
      </c>
      <c r="G57" s="815"/>
      <c r="H57" s="816"/>
      <c r="K57" s="817"/>
      <c r="L57" s="817"/>
      <c r="M57" s="817"/>
      <c r="O57" s="631"/>
    </row>
    <row r="58" spans="1:15" s="699" customFormat="1" ht="15.75">
      <c r="A58" s="847"/>
      <c r="B58" s="557"/>
      <c r="C58" s="561"/>
      <c r="D58" s="561"/>
      <c r="E58" s="562"/>
      <c r="G58" s="815"/>
      <c r="H58" s="816"/>
      <c r="K58" s="817"/>
      <c r="L58" s="817"/>
      <c r="M58" s="817"/>
      <c r="O58" s="631"/>
    </row>
    <row r="59" spans="1:15" s="854" customFormat="1" ht="25.5">
      <c r="A59" s="822" t="s">
        <v>33</v>
      </c>
      <c r="B59" s="842" t="s">
        <v>611</v>
      </c>
      <c r="C59" s="795"/>
      <c r="D59" s="795"/>
      <c r="E59" s="836"/>
      <c r="F59" s="796"/>
      <c r="G59" s="852"/>
      <c r="H59" s="853"/>
      <c r="K59" s="855"/>
      <c r="L59" s="855"/>
      <c r="M59" s="855"/>
      <c r="O59" s="805"/>
    </row>
    <row r="60" spans="1:15" ht="15.75">
      <c r="A60" s="827"/>
      <c r="B60" s="842"/>
      <c r="C60" s="843"/>
      <c r="D60" s="843"/>
      <c r="E60" s="844"/>
      <c r="F60" s="854"/>
      <c r="O60" s="845"/>
    </row>
    <row r="61" spans="2:6" ht="15.75">
      <c r="B61" s="831" t="s">
        <v>20</v>
      </c>
      <c r="C61" s="832">
        <v>3.6</v>
      </c>
      <c r="D61" s="351"/>
      <c r="E61" s="833">
        <f>C61*D61</f>
        <v>0</v>
      </c>
      <c r="F61" s="834"/>
    </row>
    <row r="62" spans="2:6" ht="15.75">
      <c r="B62" s="842"/>
      <c r="F62" s="796"/>
    </row>
    <row r="63" spans="1:6" ht="38.25">
      <c r="A63" s="794" t="s">
        <v>34</v>
      </c>
      <c r="B63" s="842" t="s">
        <v>158</v>
      </c>
      <c r="F63" s="796"/>
    </row>
    <row r="64" spans="2:6" ht="15.75">
      <c r="B64" s="842"/>
      <c r="F64" s="796"/>
    </row>
    <row r="65" spans="2:6" ht="15.75">
      <c r="B65" s="831" t="s">
        <v>25</v>
      </c>
      <c r="C65" s="832">
        <f>16.965/0.09</f>
        <v>188.5</v>
      </c>
      <c r="D65" s="351"/>
      <c r="E65" s="833">
        <f>C65*D65</f>
        <v>0</v>
      </c>
      <c r="F65" s="834"/>
    </row>
    <row r="66" spans="2:6" ht="15.75">
      <c r="B66" s="842"/>
      <c r="F66" s="796"/>
    </row>
    <row r="67" spans="1:6" ht="51">
      <c r="A67" s="794" t="s">
        <v>36</v>
      </c>
      <c r="B67" s="348" t="s">
        <v>529</v>
      </c>
      <c r="F67" s="796"/>
    </row>
    <row r="68" spans="2:6" ht="15.75">
      <c r="B68" s="348" t="s">
        <v>528</v>
      </c>
      <c r="F68" s="796"/>
    </row>
    <row r="69" spans="2:6" ht="15.75">
      <c r="B69" s="348"/>
      <c r="F69" s="796"/>
    </row>
    <row r="70" spans="2:6" ht="15.75">
      <c r="B70" s="842" t="s">
        <v>461</v>
      </c>
      <c r="F70" s="796"/>
    </row>
    <row r="71" spans="2:6" ht="15.75">
      <c r="B71" s="831" t="s">
        <v>20</v>
      </c>
      <c r="C71" s="832">
        <f>223.91*0.5</f>
        <v>111.955</v>
      </c>
      <c r="D71" s="351"/>
      <c r="E71" s="833">
        <f>C71*D71</f>
        <v>0</v>
      </c>
      <c r="F71" s="834"/>
    </row>
    <row r="72" spans="2:8" ht="15.75">
      <c r="B72" s="842"/>
      <c r="F72" s="795"/>
      <c r="H72" s="751"/>
    </row>
    <row r="73" spans="2:6" ht="15.75">
      <c r="B73" s="842" t="s">
        <v>462</v>
      </c>
      <c r="F73" s="796"/>
    </row>
    <row r="74" spans="2:6" ht="15.75">
      <c r="B74" s="831" t="s">
        <v>20</v>
      </c>
      <c r="C74" s="832">
        <f>223.91*0.5</f>
        <v>111.955</v>
      </c>
      <c r="D74" s="351"/>
      <c r="E74" s="833">
        <f>C74*D74</f>
        <v>0</v>
      </c>
      <c r="F74" s="834"/>
    </row>
    <row r="75" spans="2:6" ht="15.75">
      <c r="B75" s="842"/>
      <c r="F75" s="796"/>
    </row>
    <row r="76" spans="1:6" ht="76.5">
      <c r="A76" s="794" t="s">
        <v>37</v>
      </c>
      <c r="B76" s="348" t="s">
        <v>527</v>
      </c>
      <c r="F76" s="796"/>
    </row>
    <row r="77" spans="2:9" ht="15.75">
      <c r="B77" s="348" t="s">
        <v>526</v>
      </c>
      <c r="F77" s="796"/>
      <c r="I77" s="856"/>
    </row>
    <row r="78" spans="2:9" ht="15.75">
      <c r="B78" s="348"/>
      <c r="F78" s="796"/>
      <c r="I78" s="856"/>
    </row>
    <row r="79" spans="2:6" ht="15.75">
      <c r="B79" s="842" t="s">
        <v>461</v>
      </c>
      <c r="F79" s="796"/>
    </row>
    <row r="80" spans="2:6" ht="15.75">
      <c r="B80" s="831" t="s">
        <v>20</v>
      </c>
      <c r="C80" s="832">
        <f>0.57*0.5</f>
        <v>0.285</v>
      </c>
      <c r="D80" s="351"/>
      <c r="E80" s="833">
        <f>C80*D80</f>
        <v>0</v>
      </c>
      <c r="F80" s="834"/>
    </row>
    <row r="81" spans="2:8" ht="15.75">
      <c r="B81" s="842"/>
      <c r="C81" s="857"/>
      <c r="F81" s="795"/>
      <c r="H81" s="751"/>
    </row>
    <row r="82" spans="2:6" ht="15.75">
      <c r="B82" s="842" t="s">
        <v>462</v>
      </c>
      <c r="F82" s="796"/>
    </row>
    <row r="83" spans="2:6" ht="15.75">
      <c r="B83" s="831" t="s">
        <v>20</v>
      </c>
      <c r="C83" s="832">
        <f>0.57*0.5</f>
        <v>0.285</v>
      </c>
      <c r="D83" s="351"/>
      <c r="E83" s="833">
        <f>C83*D83</f>
        <v>0</v>
      </c>
      <c r="F83" s="834"/>
    </row>
    <row r="84" spans="1:15" s="862" customFormat="1" ht="15.75">
      <c r="A84" s="858"/>
      <c r="B84" s="859"/>
      <c r="C84" s="860"/>
      <c r="D84" s="795"/>
      <c r="E84" s="836"/>
      <c r="F84" s="861"/>
      <c r="O84" s="863"/>
    </row>
    <row r="85" spans="1:15" s="854" customFormat="1" ht="25.5">
      <c r="A85" s="794" t="s">
        <v>45</v>
      </c>
      <c r="B85" s="842" t="s">
        <v>38</v>
      </c>
      <c r="C85" s="795"/>
      <c r="D85" s="795"/>
      <c r="E85" s="836"/>
      <c r="F85" s="796"/>
      <c r="G85" s="852"/>
      <c r="H85" s="853"/>
      <c r="K85" s="855"/>
      <c r="L85" s="855"/>
      <c r="M85" s="855"/>
      <c r="O85" s="805"/>
    </row>
    <row r="86" spans="2:15" ht="15.75">
      <c r="B86" s="842"/>
      <c r="C86" s="843"/>
      <c r="E86" s="844"/>
      <c r="F86" s="854"/>
      <c r="G86" s="864"/>
      <c r="O86" s="845"/>
    </row>
    <row r="87" spans="2:6" ht="15.75">
      <c r="B87" s="831" t="s">
        <v>25</v>
      </c>
      <c r="C87" s="865">
        <f>C37*0.6</f>
        <v>99.6</v>
      </c>
      <c r="D87" s="351"/>
      <c r="E87" s="833">
        <f>C87*D87</f>
        <v>0</v>
      </c>
      <c r="F87" s="795"/>
    </row>
    <row r="88" spans="2:6" ht="15.75">
      <c r="B88" s="842"/>
      <c r="C88" s="820"/>
      <c r="D88" s="821"/>
      <c r="E88" s="821"/>
      <c r="F88" s="796"/>
    </row>
    <row r="89" spans="1:15" s="854" customFormat="1" ht="76.5">
      <c r="A89" s="794" t="s">
        <v>46</v>
      </c>
      <c r="B89" s="584" t="s">
        <v>162</v>
      </c>
      <c r="C89" s="795"/>
      <c r="D89" s="795"/>
      <c r="E89" s="836"/>
      <c r="F89" s="796"/>
      <c r="G89" s="852"/>
      <c r="H89" s="853"/>
      <c r="K89" s="855"/>
      <c r="L89" s="855"/>
      <c r="M89" s="855"/>
      <c r="O89" s="805"/>
    </row>
    <row r="90" spans="1:15" ht="15.75">
      <c r="A90" s="866"/>
      <c r="B90" s="842"/>
      <c r="C90" s="843"/>
      <c r="E90" s="844"/>
      <c r="F90" s="854"/>
      <c r="O90" s="845"/>
    </row>
    <row r="91" spans="2:6" ht="15.75">
      <c r="B91" s="831" t="s">
        <v>20</v>
      </c>
      <c r="C91" s="832">
        <v>13.9</v>
      </c>
      <c r="D91" s="351"/>
      <c r="E91" s="833">
        <f>C91*D91</f>
        <v>0</v>
      </c>
      <c r="F91" s="795"/>
    </row>
    <row r="92" spans="2:6" ht="15.75">
      <c r="B92" s="842"/>
      <c r="F92" s="796"/>
    </row>
    <row r="93" spans="1:15" s="854" customFormat="1" ht="76.5">
      <c r="A93" s="794" t="s">
        <v>47</v>
      </c>
      <c r="B93" s="842" t="s">
        <v>163</v>
      </c>
      <c r="C93" s="795"/>
      <c r="D93" s="795"/>
      <c r="E93" s="836"/>
      <c r="F93" s="796"/>
      <c r="G93" s="852"/>
      <c r="H93" s="853"/>
      <c r="K93" s="855"/>
      <c r="L93" s="855"/>
      <c r="M93" s="855"/>
      <c r="O93" s="805"/>
    </row>
    <row r="94" spans="1:15" ht="15.75">
      <c r="A94" s="866"/>
      <c r="B94" s="842"/>
      <c r="C94" s="843"/>
      <c r="E94" s="844"/>
      <c r="F94" s="854"/>
      <c r="O94" s="845"/>
    </row>
    <row r="95" spans="2:6" ht="15.75">
      <c r="B95" s="831" t="s">
        <v>20</v>
      </c>
      <c r="C95" s="832">
        <v>48.7</v>
      </c>
      <c r="D95" s="351"/>
      <c r="E95" s="833">
        <f>C95*D95</f>
        <v>0</v>
      </c>
      <c r="F95" s="795"/>
    </row>
    <row r="96" spans="2:6" ht="15.75">
      <c r="B96" s="842"/>
      <c r="F96" s="796"/>
    </row>
    <row r="97" spans="1:6" ht="63.75">
      <c r="A97" s="794" t="s">
        <v>48</v>
      </c>
      <c r="B97" s="842" t="s">
        <v>164</v>
      </c>
      <c r="F97" s="796"/>
    </row>
    <row r="98" spans="1:6" ht="15.75">
      <c r="A98" s="866"/>
      <c r="B98" s="842"/>
      <c r="F98" s="796"/>
    </row>
    <row r="99" spans="2:6" ht="15.75">
      <c r="B99" s="831" t="s">
        <v>20</v>
      </c>
      <c r="C99" s="832">
        <f>123.36*0.88</f>
        <v>108.5568</v>
      </c>
      <c r="D99" s="351"/>
      <c r="E99" s="833">
        <f>C99*D99</f>
        <v>0</v>
      </c>
      <c r="F99" s="795"/>
    </row>
    <row r="100" spans="2:6" ht="15.75">
      <c r="B100" s="842"/>
      <c r="F100" s="796"/>
    </row>
    <row r="101" spans="1:15" s="854" customFormat="1" ht="25.5">
      <c r="A101" s="794" t="s">
        <v>49</v>
      </c>
      <c r="B101" s="842" t="s">
        <v>165</v>
      </c>
      <c r="C101" s="795"/>
      <c r="D101" s="795"/>
      <c r="E101" s="836"/>
      <c r="F101" s="796"/>
      <c r="O101" s="805"/>
    </row>
    <row r="102" spans="1:15" ht="15.75">
      <c r="A102" s="866"/>
      <c r="B102" s="842"/>
      <c r="C102" s="843"/>
      <c r="E102" s="844"/>
      <c r="F102" s="854"/>
      <c r="G102" s="750"/>
      <c r="H102" s="750"/>
      <c r="K102" s="750"/>
      <c r="L102" s="750"/>
      <c r="M102" s="750"/>
      <c r="O102" s="845"/>
    </row>
    <row r="103" spans="2:13" ht="15.75">
      <c r="B103" s="831" t="s">
        <v>20</v>
      </c>
      <c r="C103" s="832">
        <f>123.36*0.12</f>
        <v>14.803199999999999</v>
      </c>
      <c r="D103" s="351"/>
      <c r="E103" s="833">
        <f>C103*D103</f>
        <v>0</v>
      </c>
      <c r="F103" s="795"/>
      <c r="G103" s="750"/>
      <c r="H103" s="750"/>
      <c r="K103" s="750"/>
      <c r="L103" s="750"/>
      <c r="M103" s="750"/>
    </row>
    <row r="104" spans="2:13" ht="15.75">
      <c r="B104" s="842"/>
      <c r="F104" s="796"/>
      <c r="G104" s="750"/>
      <c r="H104" s="750"/>
      <c r="K104" s="750"/>
      <c r="L104" s="750"/>
      <c r="M104" s="750"/>
    </row>
    <row r="105" spans="1:6" ht="51">
      <c r="A105" s="794" t="s">
        <v>50</v>
      </c>
      <c r="B105" s="842" t="s">
        <v>166</v>
      </c>
      <c r="F105" s="796"/>
    </row>
    <row r="106" spans="1:6" ht="15.75">
      <c r="A106" s="866"/>
      <c r="B106" s="842"/>
      <c r="F106" s="796"/>
    </row>
    <row r="107" spans="2:9" ht="15.75">
      <c r="B107" s="831" t="s">
        <v>20</v>
      </c>
      <c r="C107" s="865">
        <v>37.6</v>
      </c>
      <c r="D107" s="351"/>
      <c r="E107" s="833">
        <f>C107*D107</f>
        <v>0</v>
      </c>
      <c r="F107" s="795"/>
      <c r="I107" s="701"/>
    </row>
    <row r="108" spans="2:6" ht="15.75">
      <c r="B108" s="842"/>
      <c r="C108" s="820"/>
      <c r="D108" s="821"/>
      <c r="E108" s="821"/>
      <c r="F108" s="796"/>
    </row>
    <row r="109" spans="1:6" ht="216.75">
      <c r="A109" s="794" t="s">
        <v>51</v>
      </c>
      <c r="B109" s="867" t="s">
        <v>95</v>
      </c>
      <c r="F109" s="796"/>
    </row>
    <row r="110" spans="1:6" ht="15.75">
      <c r="A110" s="866"/>
      <c r="B110" s="842"/>
      <c r="F110" s="796"/>
    </row>
    <row r="111" spans="2:6" ht="15.75">
      <c r="B111" s="831" t="s">
        <v>25</v>
      </c>
      <c r="C111" s="832">
        <f>C65</f>
        <v>188.5</v>
      </c>
      <c r="D111" s="351"/>
      <c r="E111" s="833">
        <f>C111*D111</f>
        <v>0</v>
      </c>
      <c r="F111" s="795"/>
    </row>
    <row r="112" spans="1:15" s="629" customFormat="1" ht="15.75">
      <c r="A112" s="682"/>
      <c r="B112" s="584"/>
      <c r="C112" s="617"/>
      <c r="D112" s="617"/>
      <c r="E112" s="868"/>
      <c r="F112" s="617"/>
      <c r="G112" s="700"/>
      <c r="H112" s="701"/>
      <c r="K112" s="630"/>
      <c r="L112" s="630"/>
      <c r="M112" s="630"/>
      <c r="O112" s="619"/>
    </row>
    <row r="113" spans="1:15" s="629" customFormat="1" ht="25.5">
      <c r="A113" s="682" t="s">
        <v>67</v>
      </c>
      <c r="B113" s="867" t="s">
        <v>257</v>
      </c>
      <c r="C113" s="617"/>
      <c r="D113" s="617"/>
      <c r="E113" s="868"/>
      <c r="F113" s="869"/>
      <c r="G113" s="700"/>
      <c r="H113" s="701"/>
      <c r="K113" s="630"/>
      <c r="L113" s="630"/>
      <c r="M113" s="630"/>
      <c r="O113" s="619"/>
    </row>
    <row r="114" spans="1:15" s="629" customFormat="1" ht="15.75">
      <c r="A114" s="691"/>
      <c r="B114" s="584"/>
      <c r="C114" s="617"/>
      <c r="D114" s="617"/>
      <c r="E114" s="868"/>
      <c r="F114" s="869"/>
      <c r="G114" s="700"/>
      <c r="H114" s="701"/>
      <c r="K114" s="630"/>
      <c r="L114" s="630"/>
      <c r="M114" s="630"/>
      <c r="O114" s="619"/>
    </row>
    <row r="115" spans="1:15" s="629" customFormat="1" ht="15.75">
      <c r="A115" s="682"/>
      <c r="B115" s="585" t="s">
        <v>25</v>
      </c>
      <c r="C115" s="621">
        <v>196.5</v>
      </c>
      <c r="D115" s="349"/>
      <c r="E115" s="833">
        <f>C115*D115</f>
        <v>0</v>
      </c>
      <c r="F115" s="617"/>
      <c r="G115" s="700"/>
      <c r="H115" s="701"/>
      <c r="K115" s="630"/>
      <c r="L115" s="630"/>
      <c r="M115" s="630"/>
      <c r="O115" s="619"/>
    </row>
    <row r="116" spans="2:6" ht="15.75">
      <c r="B116" s="842"/>
      <c r="F116" s="796"/>
    </row>
    <row r="117" spans="1:6" ht="25.5">
      <c r="A117" s="794" t="s">
        <v>63</v>
      </c>
      <c r="B117" s="842" t="s">
        <v>256</v>
      </c>
      <c r="F117" s="796"/>
    </row>
    <row r="118" spans="1:6" ht="15.75">
      <c r="A118" s="866"/>
      <c r="B118" s="842"/>
      <c r="F118" s="796"/>
    </row>
    <row r="119" spans="2:6" ht="15.75">
      <c r="B119" s="831" t="s">
        <v>25</v>
      </c>
      <c r="C119" s="832">
        <f>0.36/0.05</f>
        <v>7.199999999999999</v>
      </c>
      <c r="D119" s="351"/>
      <c r="E119" s="833">
        <f>C119*D119</f>
        <v>0</v>
      </c>
      <c r="F119" s="795"/>
    </row>
    <row r="120" spans="2:6" ht="15.75">
      <c r="B120" s="842"/>
      <c r="F120" s="796"/>
    </row>
    <row r="121" spans="1:6" ht="38.25">
      <c r="A121" s="794" t="s">
        <v>57</v>
      </c>
      <c r="B121" s="842" t="s">
        <v>167</v>
      </c>
      <c r="F121" s="796"/>
    </row>
    <row r="122" spans="2:6" ht="15.75">
      <c r="B122" s="842"/>
      <c r="F122" s="796"/>
    </row>
    <row r="123" spans="2:6" ht="15.75">
      <c r="B123" s="831" t="s">
        <v>20</v>
      </c>
      <c r="C123" s="832">
        <f>(224.48-C103)*1.3</f>
        <v>272.57984</v>
      </c>
      <c r="D123" s="351"/>
      <c r="E123" s="833">
        <f>C123*D123</f>
        <v>0</v>
      </c>
      <c r="F123" s="795"/>
    </row>
    <row r="124" spans="2:6" ht="15.75">
      <c r="B124" s="842"/>
      <c r="F124" s="796"/>
    </row>
    <row r="125" spans="1:6" ht="38.25">
      <c r="A125" s="794" t="s">
        <v>58</v>
      </c>
      <c r="B125" s="842" t="s">
        <v>168</v>
      </c>
      <c r="F125" s="796"/>
    </row>
    <row r="126" spans="2:6" ht="15.75">
      <c r="B126" s="842"/>
      <c r="F126" s="796"/>
    </row>
    <row r="127" spans="2:6" ht="15.75">
      <c r="B127" s="831" t="s">
        <v>25</v>
      </c>
      <c r="C127" s="865">
        <f>C61/0.15</f>
        <v>24</v>
      </c>
      <c r="D127" s="351"/>
      <c r="E127" s="833">
        <f>C127*D127</f>
        <v>0</v>
      </c>
      <c r="F127" s="795"/>
    </row>
    <row r="128" spans="2:6" ht="15.75">
      <c r="B128" s="842"/>
      <c r="C128" s="820"/>
      <c r="D128" s="821"/>
      <c r="E128" s="821"/>
      <c r="F128" s="796"/>
    </row>
    <row r="129" spans="1:6" ht="15.75">
      <c r="A129" s="794" t="s">
        <v>64</v>
      </c>
      <c r="B129" s="842" t="s">
        <v>169</v>
      </c>
      <c r="F129" s="796"/>
    </row>
    <row r="130" spans="2:6" ht="15.75">
      <c r="B130" s="842"/>
      <c r="F130" s="796"/>
    </row>
    <row r="131" spans="2:6" ht="15.75">
      <c r="B131" s="831" t="s">
        <v>41</v>
      </c>
      <c r="C131" s="832">
        <v>2</v>
      </c>
      <c r="D131" s="351"/>
      <c r="E131" s="833">
        <f>C131*D131</f>
        <v>0</v>
      </c>
      <c r="F131" s="795"/>
    </row>
    <row r="132" spans="2:6" ht="15.75">
      <c r="B132" s="842"/>
      <c r="F132" s="796"/>
    </row>
    <row r="133" spans="1:15" s="854" customFormat="1" ht="38.25">
      <c r="A133" s="794" t="s">
        <v>65</v>
      </c>
      <c r="B133" s="842" t="s">
        <v>7</v>
      </c>
      <c r="C133" s="795"/>
      <c r="D133" s="795"/>
      <c r="E133" s="836"/>
      <c r="F133" s="796"/>
      <c r="G133" s="852"/>
      <c r="H133" s="853"/>
      <c r="K133" s="855"/>
      <c r="L133" s="855"/>
      <c r="M133" s="855"/>
      <c r="O133" s="805"/>
    </row>
    <row r="134" spans="2:15" ht="15.75">
      <c r="B134" s="842"/>
      <c r="C134" s="843"/>
      <c r="D134" s="843"/>
      <c r="E134" s="844"/>
      <c r="F134" s="854"/>
      <c r="O134" s="845"/>
    </row>
    <row r="135" spans="2:6" ht="15.75">
      <c r="B135" s="831" t="s">
        <v>262</v>
      </c>
      <c r="C135" s="832">
        <v>1</v>
      </c>
      <c r="D135" s="832"/>
      <c r="E135" s="833">
        <f>(E61+E65+E71+E74+E80+E83+E87+E91+E95+E99+E103+E107+E111+E115+E119+E123+E127+E131)*0.1</f>
        <v>0</v>
      </c>
      <c r="F135" s="795"/>
    </row>
    <row r="136" spans="2:6" ht="15.75">
      <c r="B136" s="842"/>
      <c r="F136" s="796"/>
    </row>
    <row r="137" spans="1:15" s="699" customFormat="1" ht="16.5" thickBot="1">
      <c r="A137" s="794"/>
      <c r="B137" s="848" t="s">
        <v>21</v>
      </c>
      <c r="C137" s="870"/>
      <c r="D137" s="870"/>
      <c r="E137" s="791">
        <f>SUM(E61:E136)</f>
        <v>0</v>
      </c>
      <c r="F137" s="756"/>
      <c r="G137" s="815"/>
      <c r="H137" s="816"/>
      <c r="K137" s="817"/>
      <c r="L137" s="817"/>
      <c r="M137" s="817"/>
      <c r="O137" s="754"/>
    </row>
    <row r="138" spans="2:6" ht="16.5" thickTop="1">
      <c r="B138" s="842"/>
      <c r="F138" s="796"/>
    </row>
    <row r="139" spans="1:15" s="629" customFormat="1" ht="15.75">
      <c r="A139" s="698" t="s">
        <v>42</v>
      </c>
      <c r="B139" s="552" t="s">
        <v>18</v>
      </c>
      <c r="C139" s="553" t="s">
        <v>176</v>
      </c>
      <c r="D139" s="554" t="s">
        <v>177</v>
      </c>
      <c r="E139" s="554" t="s">
        <v>456</v>
      </c>
      <c r="F139" s="699"/>
      <c r="G139" s="700"/>
      <c r="H139" s="701"/>
      <c r="K139" s="630"/>
      <c r="L139" s="630"/>
      <c r="M139" s="630"/>
      <c r="O139" s="631"/>
    </row>
    <row r="140" spans="1:15" s="629" customFormat="1" ht="15.75">
      <c r="A140" s="847"/>
      <c r="B140" s="557"/>
      <c r="C140" s="561"/>
      <c r="D140" s="561"/>
      <c r="E140" s="562"/>
      <c r="F140" s="699"/>
      <c r="G140" s="700"/>
      <c r="H140" s="701"/>
      <c r="K140" s="630"/>
      <c r="L140" s="630"/>
      <c r="M140" s="630"/>
      <c r="O140" s="631"/>
    </row>
    <row r="141" spans="1:15" s="875" customFormat="1" ht="114.75">
      <c r="A141" s="871" t="s">
        <v>184</v>
      </c>
      <c r="B141" s="644" t="s">
        <v>201</v>
      </c>
      <c r="C141" s="872"/>
      <c r="D141" s="617"/>
      <c r="E141" s="873"/>
      <c r="F141" s="874"/>
      <c r="I141" s="876"/>
      <c r="O141" s="877"/>
    </row>
    <row r="142" spans="1:15" s="875" customFormat="1" ht="15.75">
      <c r="A142" s="871"/>
      <c r="B142" s="644"/>
      <c r="C142" s="872"/>
      <c r="D142" s="617"/>
      <c r="E142" s="873"/>
      <c r="F142" s="874"/>
      <c r="I142" s="876"/>
      <c r="O142" s="877"/>
    </row>
    <row r="143" spans="1:15" s="875" customFormat="1" ht="15.75">
      <c r="A143" s="871"/>
      <c r="B143" s="878" t="s">
        <v>71</v>
      </c>
      <c r="C143" s="879">
        <v>50</v>
      </c>
      <c r="D143" s="349"/>
      <c r="E143" s="880">
        <f>C143*D143</f>
        <v>0</v>
      </c>
      <c r="F143" s="874"/>
      <c r="I143" s="876"/>
      <c r="O143" s="877"/>
    </row>
    <row r="144" spans="1:15" s="875" customFormat="1" ht="15.75">
      <c r="A144" s="871"/>
      <c r="B144" s="881"/>
      <c r="C144" s="872"/>
      <c r="D144" s="617"/>
      <c r="E144" s="873"/>
      <c r="F144" s="874"/>
      <c r="I144" s="876"/>
      <c r="O144" s="877"/>
    </row>
    <row r="145" spans="1:15" s="629" customFormat="1" ht="16.5" thickBot="1">
      <c r="A145" s="882"/>
      <c r="B145" s="883" t="s">
        <v>24</v>
      </c>
      <c r="C145" s="884"/>
      <c r="D145" s="884"/>
      <c r="E145" s="885">
        <f>E143</f>
        <v>0</v>
      </c>
      <c r="F145" s="886"/>
      <c r="G145" s="886"/>
      <c r="H145" s="701"/>
      <c r="K145" s="630"/>
      <c r="L145" s="630"/>
      <c r="M145" s="630"/>
      <c r="O145" s="887"/>
    </row>
    <row r="146" spans="2:7" ht="16.5" thickTop="1">
      <c r="B146" s="881"/>
      <c r="C146" s="888"/>
      <c r="D146" s="888"/>
      <c r="E146" s="888"/>
      <c r="F146" s="888"/>
      <c r="G146" s="888"/>
    </row>
    <row r="147" spans="2:15" ht="15.75">
      <c r="B147" s="842"/>
      <c r="C147" s="857"/>
      <c r="F147" s="795"/>
      <c r="O147" s="889"/>
    </row>
    <row r="148" spans="2:6" ht="15.75">
      <c r="B148" s="842"/>
      <c r="C148" s="857"/>
      <c r="F148" s="795"/>
    </row>
    <row r="149" spans="2:6" ht="15.75">
      <c r="B149" s="890"/>
      <c r="F149" s="796"/>
    </row>
    <row r="150" spans="2:6" ht="15.75">
      <c r="B150" s="842"/>
      <c r="F150" s="796"/>
    </row>
    <row r="151" spans="2:6" ht="15.75">
      <c r="B151" s="842"/>
      <c r="C151" s="857"/>
      <c r="F151" s="795"/>
    </row>
    <row r="152" spans="2:6" ht="15.75">
      <c r="B152" s="842"/>
      <c r="F152" s="795"/>
    </row>
    <row r="153" spans="2:6" ht="15.75">
      <c r="B153" s="842"/>
      <c r="F153" s="795"/>
    </row>
    <row r="154" spans="2:11" ht="94.5" customHeight="1">
      <c r="B154" s="890"/>
      <c r="F154" s="796"/>
      <c r="I154" s="891"/>
      <c r="K154" s="892"/>
    </row>
    <row r="155" spans="2:10" ht="15.75">
      <c r="B155" s="842"/>
      <c r="F155" s="796"/>
      <c r="I155" s="856"/>
      <c r="J155" s="856"/>
    </row>
    <row r="156" spans="2:6" ht="15.75">
      <c r="B156" s="842"/>
      <c r="C156" s="857"/>
      <c r="F156" s="795"/>
    </row>
    <row r="157" spans="2:6" ht="15.75">
      <c r="B157" s="842"/>
      <c r="C157" s="857"/>
      <c r="F157" s="795"/>
    </row>
    <row r="158" spans="2:11" ht="111" customHeight="1">
      <c r="B158" s="890"/>
      <c r="F158" s="796"/>
      <c r="I158" s="891"/>
      <c r="K158" s="892"/>
    </row>
    <row r="159" spans="2:6" ht="15.75">
      <c r="B159" s="842"/>
      <c r="F159" s="796"/>
    </row>
    <row r="160" spans="2:6" ht="15.75">
      <c r="B160" s="842"/>
      <c r="C160" s="857"/>
      <c r="F160" s="795"/>
    </row>
    <row r="161" spans="2:6" ht="15.75">
      <c r="B161" s="842"/>
      <c r="C161" s="857"/>
      <c r="F161" s="795"/>
    </row>
    <row r="162" spans="2:9" ht="15.75">
      <c r="B162" s="890"/>
      <c r="F162" s="796"/>
      <c r="I162" s="891"/>
    </row>
    <row r="163" spans="2:6" ht="15.75">
      <c r="B163" s="842"/>
      <c r="F163" s="796"/>
    </row>
    <row r="164" spans="2:6" ht="15.75">
      <c r="B164" s="842"/>
      <c r="C164" s="857"/>
      <c r="F164" s="795"/>
    </row>
    <row r="165" spans="2:6" ht="15.75">
      <c r="B165" s="842"/>
      <c r="C165" s="857"/>
      <c r="F165" s="795"/>
    </row>
    <row r="166" spans="2:11" ht="15.75">
      <c r="B166" s="890"/>
      <c r="F166" s="796"/>
      <c r="I166" s="891"/>
      <c r="K166" s="892"/>
    </row>
    <row r="167" spans="2:6" ht="15.75">
      <c r="B167" s="842"/>
      <c r="F167" s="796"/>
    </row>
    <row r="168" spans="2:6" ht="15.75">
      <c r="B168" s="842"/>
      <c r="C168" s="857"/>
      <c r="F168" s="795"/>
    </row>
    <row r="169" spans="1:15" ht="15.75">
      <c r="A169" s="847"/>
      <c r="B169" s="557"/>
      <c r="C169" s="561"/>
      <c r="E169" s="562"/>
      <c r="F169" s="699"/>
      <c r="O169" s="631"/>
    </row>
    <row r="170" spans="2:9" ht="15.75">
      <c r="B170" s="890"/>
      <c r="F170" s="796"/>
      <c r="I170" s="891"/>
    </row>
    <row r="171" spans="2:6" ht="15.75">
      <c r="B171" s="842"/>
      <c r="F171" s="796"/>
    </row>
    <row r="172" spans="2:6" ht="15.75">
      <c r="B172" s="842"/>
      <c r="C172" s="857"/>
      <c r="F172" s="795"/>
    </row>
    <row r="173" spans="2:6" ht="15.75">
      <c r="B173" s="842"/>
      <c r="C173" s="857"/>
      <c r="F173" s="795"/>
    </row>
    <row r="174" spans="2:9" ht="15.75">
      <c r="B174" s="890"/>
      <c r="F174" s="796"/>
      <c r="I174" s="891"/>
    </row>
    <row r="175" spans="2:6" ht="15.75">
      <c r="B175" s="842"/>
      <c r="F175" s="796"/>
    </row>
    <row r="176" spans="2:6" ht="15.75">
      <c r="B176" s="842"/>
      <c r="C176" s="857"/>
      <c r="F176" s="795"/>
    </row>
    <row r="177" spans="2:15" ht="15.75">
      <c r="B177" s="842"/>
      <c r="C177" s="857"/>
      <c r="F177" s="795"/>
      <c r="O177" s="889"/>
    </row>
    <row r="178" spans="2:6" ht="15.75">
      <c r="B178" s="890"/>
      <c r="F178" s="796"/>
    </row>
    <row r="179" spans="2:6" ht="15.75">
      <c r="B179" s="842"/>
      <c r="F179" s="796"/>
    </row>
    <row r="180" spans="2:6" ht="15.75">
      <c r="B180" s="842"/>
      <c r="C180" s="857"/>
      <c r="F180" s="795"/>
    </row>
    <row r="181" spans="2:15" ht="15.75">
      <c r="B181" s="842"/>
      <c r="C181" s="857"/>
      <c r="F181" s="795"/>
      <c r="O181" s="889"/>
    </row>
    <row r="182" spans="2:6" ht="15.75">
      <c r="B182" s="890"/>
      <c r="F182" s="796"/>
    </row>
    <row r="183" spans="2:6" ht="15.75">
      <c r="B183" s="842"/>
      <c r="F183" s="796"/>
    </row>
    <row r="184" spans="2:6" ht="15.75">
      <c r="B184" s="842"/>
      <c r="C184" s="857"/>
      <c r="F184" s="795"/>
    </row>
    <row r="185" spans="2:6" ht="15.75">
      <c r="B185" s="842"/>
      <c r="C185" s="857"/>
      <c r="F185" s="795"/>
    </row>
    <row r="186" spans="2:9" ht="15.75">
      <c r="B186" s="890"/>
      <c r="F186" s="796"/>
      <c r="I186" s="893"/>
    </row>
    <row r="187" spans="2:6" ht="15.75">
      <c r="B187" s="842"/>
      <c r="F187" s="796"/>
    </row>
    <row r="188" spans="2:6" ht="15.75">
      <c r="B188" s="842"/>
      <c r="C188" s="857"/>
      <c r="F188" s="795"/>
    </row>
    <row r="189" spans="2:6" ht="15.75">
      <c r="B189" s="842"/>
      <c r="C189" s="857"/>
      <c r="F189" s="795"/>
    </row>
    <row r="190" spans="2:6" ht="15.75">
      <c r="B190" s="890"/>
      <c r="F190" s="796"/>
    </row>
    <row r="191" spans="2:9" ht="15.75">
      <c r="B191" s="842"/>
      <c r="F191" s="796"/>
      <c r="I191" s="894"/>
    </row>
    <row r="192" spans="1:15" s="751" customFormat="1" ht="15.75">
      <c r="A192" s="794"/>
      <c r="B192" s="842"/>
      <c r="C192" s="857"/>
      <c r="D192" s="795"/>
      <c r="E192" s="836"/>
      <c r="F192" s="795"/>
      <c r="H192" s="752"/>
      <c r="I192" s="750"/>
      <c r="J192" s="750"/>
      <c r="K192" s="753"/>
      <c r="L192" s="753"/>
      <c r="M192" s="753"/>
      <c r="N192" s="750"/>
      <c r="O192" s="805"/>
    </row>
    <row r="193" spans="1:15" s="751" customFormat="1" ht="15.75">
      <c r="A193" s="794"/>
      <c r="B193" s="842"/>
      <c r="C193" s="795"/>
      <c r="D193" s="857"/>
      <c r="E193" s="836"/>
      <c r="F193" s="795"/>
      <c r="H193" s="752"/>
      <c r="I193" s="750"/>
      <c r="J193" s="750"/>
      <c r="K193" s="753"/>
      <c r="L193" s="753"/>
      <c r="M193" s="753"/>
      <c r="N193" s="750"/>
      <c r="O193" s="805"/>
    </row>
    <row r="194" spans="1:15" s="751" customFormat="1" ht="80.25" customHeight="1">
      <c r="A194" s="794"/>
      <c r="B194" s="890"/>
      <c r="C194" s="795"/>
      <c r="D194" s="857"/>
      <c r="E194" s="836"/>
      <c r="F194" s="796"/>
      <c r="H194" s="752"/>
      <c r="I194" s="750"/>
      <c r="J194" s="750"/>
      <c r="K194" s="753"/>
      <c r="L194" s="753"/>
      <c r="M194" s="753"/>
      <c r="N194" s="750"/>
      <c r="O194" s="805"/>
    </row>
    <row r="195" spans="1:15" s="751" customFormat="1" ht="15.75">
      <c r="A195" s="794"/>
      <c r="B195" s="842"/>
      <c r="C195" s="795"/>
      <c r="D195" s="857"/>
      <c r="E195" s="836"/>
      <c r="F195" s="796"/>
      <c r="H195" s="752"/>
      <c r="I195" s="750"/>
      <c r="J195" s="750"/>
      <c r="K195" s="753"/>
      <c r="L195" s="753"/>
      <c r="M195" s="753"/>
      <c r="N195" s="750"/>
      <c r="O195" s="805"/>
    </row>
    <row r="196" spans="1:15" s="751" customFormat="1" ht="15.75">
      <c r="A196" s="794"/>
      <c r="B196" s="842"/>
      <c r="C196" s="857"/>
      <c r="D196" s="795"/>
      <c r="E196" s="836"/>
      <c r="F196" s="795"/>
      <c r="H196" s="752"/>
      <c r="I196" s="750"/>
      <c r="J196" s="750"/>
      <c r="K196" s="753"/>
      <c r="L196" s="753"/>
      <c r="M196" s="753"/>
      <c r="N196" s="750"/>
      <c r="O196" s="805"/>
    </row>
    <row r="197" spans="1:15" s="751" customFormat="1" ht="15.75">
      <c r="A197" s="794"/>
      <c r="B197" s="842"/>
      <c r="C197" s="857"/>
      <c r="D197" s="857"/>
      <c r="E197" s="836"/>
      <c r="F197" s="795"/>
      <c r="H197" s="752"/>
      <c r="I197" s="750"/>
      <c r="J197" s="750"/>
      <c r="K197" s="753"/>
      <c r="L197" s="753"/>
      <c r="M197" s="753"/>
      <c r="N197" s="750"/>
      <c r="O197" s="805"/>
    </row>
    <row r="198" spans="1:15" s="751" customFormat="1" ht="15.75">
      <c r="A198" s="794"/>
      <c r="B198" s="890"/>
      <c r="C198" s="795"/>
      <c r="D198" s="857"/>
      <c r="E198" s="836"/>
      <c r="F198" s="796"/>
      <c r="H198" s="752"/>
      <c r="I198" s="750"/>
      <c r="J198" s="750"/>
      <c r="K198" s="753"/>
      <c r="L198" s="753"/>
      <c r="M198" s="753"/>
      <c r="N198" s="750"/>
      <c r="O198" s="805"/>
    </row>
    <row r="199" spans="1:15" s="751" customFormat="1" ht="15.75">
      <c r="A199" s="794"/>
      <c r="B199" s="842"/>
      <c r="C199" s="795"/>
      <c r="D199" s="857"/>
      <c r="E199" s="836"/>
      <c r="F199" s="796"/>
      <c r="H199" s="752"/>
      <c r="I199" s="750"/>
      <c r="J199" s="750"/>
      <c r="K199" s="753"/>
      <c r="L199" s="753"/>
      <c r="M199" s="753"/>
      <c r="N199" s="750"/>
      <c r="O199" s="805"/>
    </row>
    <row r="200" spans="1:15" s="751" customFormat="1" ht="15.75">
      <c r="A200" s="794"/>
      <c r="B200" s="842"/>
      <c r="C200" s="857"/>
      <c r="D200" s="795"/>
      <c r="E200" s="836"/>
      <c r="F200" s="795"/>
      <c r="H200" s="752"/>
      <c r="I200" s="750"/>
      <c r="J200" s="750"/>
      <c r="K200" s="753"/>
      <c r="L200" s="753"/>
      <c r="M200" s="753"/>
      <c r="N200" s="750"/>
      <c r="O200" s="805"/>
    </row>
    <row r="201" spans="1:15" s="751" customFormat="1" ht="15.75">
      <c r="A201" s="794"/>
      <c r="B201" s="842"/>
      <c r="C201" s="857"/>
      <c r="D201" s="795"/>
      <c r="E201" s="836"/>
      <c r="F201" s="795"/>
      <c r="H201" s="752"/>
      <c r="I201" s="750"/>
      <c r="J201" s="750"/>
      <c r="K201" s="753"/>
      <c r="L201" s="753"/>
      <c r="M201" s="753"/>
      <c r="N201" s="750"/>
      <c r="O201" s="805"/>
    </row>
    <row r="202" spans="1:15" s="751" customFormat="1" ht="15.75">
      <c r="A202" s="794"/>
      <c r="B202" s="890"/>
      <c r="C202" s="795"/>
      <c r="D202" s="857"/>
      <c r="E202" s="836"/>
      <c r="F202" s="796"/>
      <c r="H202" s="752"/>
      <c r="I202" s="750"/>
      <c r="J202" s="750"/>
      <c r="K202" s="753"/>
      <c r="L202" s="753"/>
      <c r="M202" s="753"/>
      <c r="N202" s="750"/>
      <c r="O202" s="805"/>
    </row>
    <row r="203" spans="1:15" s="751" customFormat="1" ht="15.75">
      <c r="A203" s="794"/>
      <c r="B203" s="842"/>
      <c r="C203" s="795"/>
      <c r="D203" s="857"/>
      <c r="E203" s="836"/>
      <c r="F203" s="796"/>
      <c r="H203" s="752"/>
      <c r="I203" s="750"/>
      <c r="J203" s="750"/>
      <c r="K203" s="753"/>
      <c r="L203" s="753"/>
      <c r="M203" s="753"/>
      <c r="N203" s="750"/>
      <c r="O203" s="805"/>
    </row>
    <row r="204" spans="1:15" s="751" customFormat="1" ht="15.75">
      <c r="A204" s="794"/>
      <c r="B204" s="842"/>
      <c r="C204" s="857"/>
      <c r="D204" s="795"/>
      <c r="E204" s="836"/>
      <c r="F204" s="795"/>
      <c r="H204" s="752"/>
      <c r="I204" s="750"/>
      <c r="J204" s="750"/>
      <c r="K204" s="753"/>
      <c r="L204" s="753"/>
      <c r="M204" s="753"/>
      <c r="N204" s="750"/>
      <c r="O204" s="805"/>
    </row>
    <row r="205" spans="1:15" s="751" customFormat="1" ht="15.75">
      <c r="A205" s="794"/>
      <c r="B205" s="842"/>
      <c r="C205" s="795"/>
      <c r="D205" s="857"/>
      <c r="E205" s="836"/>
      <c r="F205" s="795"/>
      <c r="H205" s="752"/>
      <c r="I205" s="750"/>
      <c r="J205" s="750"/>
      <c r="K205" s="753"/>
      <c r="L205" s="753"/>
      <c r="M205" s="753"/>
      <c r="N205" s="750"/>
      <c r="O205" s="805"/>
    </row>
    <row r="206" spans="1:15" s="751" customFormat="1" ht="15.75">
      <c r="A206" s="794"/>
      <c r="B206" s="890"/>
      <c r="C206" s="795"/>
      <c r="D206" s="795"/>
      <c r="E206" s="836"/>
      <c r="F206" s="796"/>
      <c r="H206" s="752"/>
      <c r="I206" s="750"/>
      <c r="J206" s="750"/>
      <c r="K206" s="753"/>
      <c r="L206" s="753"/>
      <c r="M206" s="753"/>
      <c r="N206" s="750"/>
      <c r="O206" s="805"/>
    </row>
    <row r="207" spans="1:15" s="751" customFormat="1" ht="15.75">
      <c r="A207" s="794"/>
      <c r="B207" s="842"/>
      <c r="C207" s="795"/>
      <c r="D207" s="795"/>
      <c r="E207" s="836"/>
      <c r="F207" s="796"/>
      <c r="H207" s="752"/>
      <c r="I207" s="750"/>
      <c r="J207" s="750"/>
      <c r="K207" s="753"/>
      <c r="L207" s="753"/>
      <c r="M207" s="753"/>
      <c r="N207" s="750"/>
      <c r="O207" s="805"/>
    </row>
    <row r="208" spans="1:15" s="751" customFormat="1" ht="15.75">
      <c r="A208" s="794"/>
      <c r="B208" s="842"/>
      <c r="C208" s="857"/>
      <c r="D208" s="795"/>
      <c r="E208" s="836"/>
      <c r="F208" s="795"/>
      <c r="H208" s="752"/>
      <c r="I208" s="750"/>
      <c r="J208" s="750"/>
      <c r="K208" s="753"/>
      <c r="L208" s="753"/>
      <c r="M208" s="753"/>
      <c r="N208" s="750"/>
      <c r="O208" s="805"/>
    </row>
    <row r="209" spans="1:15" s="751" customFormat="1" ht="15.75">
      <c r="A209" s="794"/>
      <c r="B209" s="842"/>
      <c r="C209" s="795"/>
      <c r="D209" s="857"/>
      <c r="E209" s="836"/>
      <c r="F209" s="795"/>
      <c r="H209" s="752"/>
      <c r="I209" s="750"/>
      <c r="J209" s="750"/>
      <c r="K209" s="753"/>
      <c r="L209" s="753"/>
      <c r="M209" s="753"/>
      <c r="N209" s="750"/>
      <c r="O209" s="805"/>
    </row>
    <row r="210" spans="1:15" s="751" customFormat="1" ht="80.25" customHeight="1">
      <c r="A210" s="794"/>
      <c r="B210" s="890"/>
      <c r="C210" s="795"/>
      <c r="D210" s="857"/>
      <c r="E210" s="836"/>
      <c r="F210" s="796"/>
      <c r="H210" s="752"/>
      <c r="I210" s="750"/>
      <c r="J210" s="750"/>
      <c r="K210" s="753"/>
      <c r="L210" s="753"/>
      <c r="M210" s="753"/>
      <c r="N210" s="750"/>
      <c r="O210" s="805"/>
    </row>
    <row r="211" spans="1:15" s="751" customFormat="1" ht="15.75">
      <c r="A211" s="794"/>
      <c r="B211" s="842"/>
      <c r="C211" s="795"/>
      <c r="D211" s="857"/>
      <c r="E211" s="836"/>
      <c r="F211" s="796"/>
      <c r="H211" s="752"/>
      <c r="I211" s="750"/>
      <c r="J211" s="750"/>
      <c r="K211" s="753"/>
      <c r="L211" s="753"/>
      <c r="M211" s="753"/>
      <c r="N211" s="750"/>
      <c r="O211" s="805"/>
    </row>
    <row r="212" spans="1:15" s="751" customFormat="1" ht="15.75">
      <c r="A212" s="794"/>
      <c r="B212" s="842"/>
      <c r="C212" s="857"/>
      <c r="D212" s="795"/>
      <c r="E212" s="836"/>
      <c r="F212" s="795"/>
      <c r="H212" s="752"/>
      <c r="I212" s="750"/>
      <c r="J212" s="750"/>
      <c r="K212" s="753"/>
      <c r="L212" s="753"/>
      <c r="M212" s="753"/>
      <c r="N212" s="750"/>
      <c r="O212" s="805"/>
    </row>
    <row r="213" spans="1:15" s="751" customFormat="1" ht="15.75">
      <c r="A213" s="794"/>
      <c r="B213" s="842"/>
      <c r="C213" s="795"/>
      <c r="D213" s="857"/>
      <c r="E213" s="836"/>
      <c r="F213" s="795"/>
      <c r="H213" s="752"/>
      <c r="I213" s="750"/>
      <c r="J213" s="750"/>
      <c r="K213" s="753"/>
      <c r="L213" s="753"/>
      <c r="M213" s="753"/>
      <c r="N213" s="750"/>
      <c r="O213" s="805"/>
    </row>
    <row r="214" spans="1:15" s="751" customFormat="1" ht="54.75" customHeight="1">
      <c r="A214" s="794"/>
      <c r="B214" s="890"/>
      <c r="C214" s="795"/>
      <c r="D214" s="795"/>
      <c r="E214" s="836"/>
      <c r="F214" s="796"/>
      <c r="H214" s="752"/>
      <c r="I214" s="750"/>
      <c r="J214" s="750"/>
      <c r="K214" s="753"/>
      <c r="L214" s="753"/>
      <c r="M214" s="753"/>
      <c r="N214" s="750"/>
      <c r="O214" s="805"/>
    </row>
    <row r="215" spans="1:15" s="751" customFormat="1" ht="15.75">
      <c r="A215" s="794"/>
      <c r="B215" s="842"/>
      <c r="C215" s="795"/>
      <c r="D215" s="795"/>
      <c r="E215" s="836"/>
      <c r="F215" s="796"/>
      <c r="H215" s="752"/>
      <c r="I215" s="750"/>
      <c r="J215" s="750"/>
      <c r="K215" s="753"/>
      <c r="L215" s="753"/>
      <c r="M215" s="753"/>
      <c r="N215" s="750"/>
      <c r="O215" s="805"/>
    </row>
    <row r="216" spans="1:15" s="751" customFormat="1" ht="15.75">
      <c r="A216" s="794"/>
      <c r="B216" s="842"/>
      <c r="C216" s="857"/>
      <c r="D216" s="795"/>
      <c r="E216" s="836"/>
      <c r="F216" s="795"/>
      <c r="H216" s="752"/>
      <c r="I216" s="750"/>
      <c r="J216" s="750"/>
      <c r="K216" s="753"/>
      <c r="L216" s="753"/>
      <c r="M216" s="753"/>
      <c r="N216" s="750"/>
      <c r="O216" s="805"/>
    </row>
    <row r="217" spans="1:15" s="751" customFormat="1" ht="15.75">
      <c r="A217" s="794"/>
      <c r="B217" s="842"/>
      <c r="C217" s="795"/>
      <c r="D217" s="857"/>
      <c r="E217" s="836"/>
      <c r="F217" s="795"/>
      <c r="H217" s="752"/>
      <c r="I217" s="750"/>
      <c r="J217" s="750"/>
      <c r="K217" s="753"/>
      <c r="L217" s="753"/>
      <c r="M217" s="753"/>
      <c r="N217" s="750"/>
      <c r="O217" s="805"/>
    </row>
    <row r="218" spans="1:15" s="751" customFormat="1" ht="54" customHeight="1">
      <c r="A218" s="794"/>
      <c r="B218" s="890"/>
      <c r="C218" s="795"/>
      <c r="D218" s="795"/>
      <c r="E218" s="836"/>
      <c r="F218" s="796"/>
      <c r="H218" s="752"/>
      <c r="I218" s="750"/>
      <c r="J218" s="750"/>
      <c r="K218" s="753"/>
      <c r="L218" s="753"/>
      <c r="M218" s="753"/>
      <c r="N218" s="750"/>
      <c r="O218" s="805"/>
    </row>
    <row r="219" spans="1:15" s="751" customFormat="1" ht="15.75">
      <c r="A219" s="794"/>
      <c r="B219" s="842"/>
      <c r="C219" s="795"/>
      <c r="D219" s="795"/>
      <c r="E219" s="836"/>
      <c r="F219" s="796"/>
      <c r="H219" s="752"/>
      <c r="I219" s="750"/>
      <c r="J219" s="750"/>
      <c r="K219" s="753"/>
      <c r="L219" s="753"/>
      <c r="M219" s="753"/>
      <c r="N219" s="750"/>
      <c r="O219" s="805"/>
    </row>
    <row r="220" spans="1:15" s="751" customFormat="1" ht="15.75">
      <c r="A220" s="794"/>
      <c r="B220" s="842"/>
      <c r="C220" s="857"/>
      <c r="D220" s="795"/>
      <c r="E220" s="836"/>
      <c r="F220" s="795"/>
      <c r="H220" s="752"/>
      <c r="I220" s="750"/>
      <c r="J220" s="750"/>
      <c r="K220" s="753"/>
      <c r="L220" s="753"/>
      <c r="M220" s="753"/>
      <c r="N220" s="750"/>
      <c r="O220" s="805"/>
    </row>
    <row r="221" spans="1:15" s="751" customFormat="1" ht="15.75">
      <c r="A221" s="794"/>
      <c r="B221" s="842"/>
      <c r="C221" s="795"/>
      <c r="D221" s="795"/>
      <c r="E221" s="836"/>
      <c r="F221" s="795"/>
      <c r="H221" s="752"/>
      <c r="I221" s="750"/>
      <c r="J221" s="750"/>
      <c r="K221" s="753"/>
      <c r="L221" s="753"/>
      <c r="M221" s="753"/>
      <c r="N221" s="750"/>
      <c r="O221" s="805"/>
    </row>
    <row r="222" spans="1:15" s="751" customFormat="1" ht="94.5" customHeight="1">
      <c r="A222" s="794"/>
      <c r="B222" s="890"/>
      <c r="C222" s="795"/>
      <c r="D222" s="795"/>
      <c r="E222" s="836"/>
      <c r="F222" s="796"/>
      <c r="H222" s="752"/>
      <c r="I222" s="750"/>
      <c r="J222" s="750"/>
      <c r="K222" s="753"/>
      <c r="L222" s="753"/>
      <c r="M222" s="753"/>
      <c r="N222" s="750"/>
      <c r="O222" s="805"/>
    </row>
    <row r="223" spans="1:15" s="751" customFormat="1" ht="15.75">
      <c r="A223" s="794"/>
      <c r="B223" s="842"/>
      <c r="C223" s="795"/>
      <c r="D223" s="795"/>
      <c r="E223" s="836"/>
      <c r="F223" s="796"/>
      <c r="H223" s="752"/>
      <c r="I223" s="750"/>
      <c r="J223" s="750"/>
      <c r="K223" s="753"/>
      <c r="L223" s="753"/>
      <c r="M223" s="753"/>
      <c r="N223" s="750"/>
      <c r="O223" s="805"/>
    </row>
    <row r="224" spans="2:6" ht="15.75">
      <c r="B224" s="842"/>
      <c r="C224" s="857"/>
      <c r="F224" s="795"/>
    </row>
    <row r="225" spans="2:15" ht="15.75">
      <c r="B225" s="842"/>
      <c r="C225" s="857"/>
      <c r="F225" s="795"/>
      <c r="O225" s="889"/>
    </row>
    <row r="226" spans="2:9" ht="15.75">
      <c r="B226" s="890"/>
      <c r="F226" s="796"/>
      <c r="I226" s="893"/>
    </row>
    <row r="227" spans="2:9" ht="15.75">
      <c r="B227" s="890"/>
      <c r="F227" s="796"/>
      <c r="I227" s="893"/>
    </row>
    <row r="228" spans="2:6" ht="15.75">
      <c r="B228" s="842"/>
      <c r="F228" s="796"/>
    </row>
    <row r="229" spans="2:6" ht="15.75">
      <c r="B229" s="842"/>
      <c r="C229" s="857"/>
      <c r="F229" s="795"/>
    </row>
    <row r="230" spans="2:6" ht="15.75">
      <c r="B230" s="842"/>
      <c r="C230" s="857"/>
      <c r="F230" s="795"/>
    </row>
    <row r="231" spans="2:6" ht="15.75">
      <c r="B231" s="842"/>
      <c r="C231" s="857"/>
      <c r="F231" s="795"/>
    </row>
    <row r="232" spans="2:6" ht="15.75">
      <c r="B232" s="842"/>
      <c r="C232" s="857"/>
      <c r="F232" s="795"/>
    </row>
    <row r="233" spans="2:6" ht="15.75">
      <c r="B233" s="842"/>
      <c r="C233" s="857"/>
      <c r="F233" s="795"/>
    </row>
    <row r="234" spans="2:6" ht="15.75">
      <c r="B234" s="842"/>
      <c r="C234" s="857"/>
      <c r="F234" s="795"/>
    </row>
    <row r="235" spans="2:6" ht="15.75">
      <c r="B235" s="842"/>
      <c r="C235" s="857"/>
      <c r="F235" s="795"/>
    </row>
    <row r="236" spans="2:6" ht="15.75">
      <c r="B236" s="842"/>
      <c r="C236" s="857"/>
      <c r="F236" s="795"/>
    </row>
    <row r="237" spans="2:6" ht="15.75">
      <c r="B237" s="842"/>
      <c r="C237" s="857"/>
      <c r="F237" s="795"/>
    </row>
    <row r="238" spans="2:6" ht="15.75">
      <c r="B238" s="842"/>
      <c r="C238" s="857"/>
      <c r="F238" s="795"/>
    </row>
    <row r="239" spans="2:6" ht="15.75">
      <c r="B239" s="842"/>
      <c r="C239" s="857"/>
      <c r="F239" s="795"/>
    </row>
    <row r="240" spans="2:6" ht="15.75">
      <c r="B240" s="842"/>
      <c r="C240" s="857"/>
      <c r="F240" s="795"/>
    </row>
    <row r="241" spans="2:6" ht="15.75">
      <c r="B241" s="842"/>
      <c r="C241" s="857"/>
      <c r="F241" s="795"/>
    </row>
    <row r="242" spans="2:15" ht="15.75">
      <c r="B242" s="842"/>
      <c r="F242" s="795"/>
      <c r="O242" s="889"/>
    </row>
    <row r="243" spans="2:6" ht="15.75">
      <c r="B243" s="890"/>
      <c r="F243" s="796"/>
    </row>
    <row r="244" spans="2:6" ht="15.75">
      <c r="B244" s="842"/>
      <c r="F244" s="796"/>
    </row>
    <row r="245" spans="2:6" ht="15.75">
      <c r="B245" s="842"/>
      <c r="C245" s="857"/>
      <c r="F245" s="795"/>
    </row>
    <row r="246" spans="2:15" ht="15.75">
      <c r="B246" s="842"/>
      <c r="F246" s="795"/>
      <c r="O246" s="889"/>
    </row>
    <row r="247" spans="2:6" ht="15.75">
      <c r="B247" s="890"/>
      <c r="F247" s="796"/>
    </row>
    <row r="248" spans="2:6" ht="15.75">
      <c r="B248" s="842"/>
      <c r="F248" s="796"/>
    </row>
    <row r="249" spans="2:6" ht="15.75">
      <c r="B249" s="842"/>
      <c r="C249" s="857"/>
      <c r="F249" s="795"/>
    </row>
    <row r="250" spans="2:6" ht="15.75">
      <c r="B250" s="842"/>
      <c r="C250" s="857"/>
      <c r="F250" s="795"/>
    </row>
    <row r="251" spans="2:6" ht="15.75">
      <c r="B251" s="890"/>
      <c r="F251" s="796"/>
    </row>
    <row r="252" spans="2:6" ht="15.75">
      <c r="B252" s="842"/>
      <c r="F252" s="796"/>
    </row>
    <row r="253" spans="2:6" ht="15.75">
      <c r="B253" s="842"/>
      <c r="C253" s="857"/>
      <c r="F253" s="795"/>
    </row>
    <row r="254" spans="2:6" ht="15.75">
      <c r="B254" s="842"/>
      <c r="C254" s="857"/>
      <c r="F254" s="795"/>
    </row>
    <row r="255" spans="1:15" s="875" customFormat="1" ht="15.75">
      <c r="A255" s="871"/>
      <c r="B255" s="867"/>
      <c r="C255" s="895"/>
      <c r="D255" s="795"/>
      <c r="E255" s="873"/>
      <c r="F255" s="874"/>
      <c r="G255" s="896"/>
      <c r="H255" s="897"/>
      <c r="K255" s="898"/>
      <c r="L255" s="898"/>
      <c r="M255" s="898"/>
      <c r="O255" s="877"/>
    </row>
    <row r="256" spans="1:15" s="875" customFormat="1" ht="15.75">
      <c r="A256" s="871"/>
      <c r="B256" s="867"/>
      <c r="C256" s="895"/>
      <c r="D256" s="795"/>
      <c r="E256" s="873"/>
      <c r="F256" s="874"/>
      <c r="G256" s="896"/>
      <c r="H256" s="897"/>
      <c r="K256" s="898"/>
      <c r="L256" s="898"/>
      <c r="M256" s="898"/>
      <c r="O256" s="877"/>
    </row>
    <row r="257" spans="1:15" s="875" customFormat="1" ht="15.75">
      <c r="A257" s="871"/>
      <c r="B257" s="867"/>
      <c r="C257" s="899"/>
      <c r="D257" s="795"/>
      <c r="E257" s="873"/>
      <c r="F257" s="872"/>
      <c r="G257" s="896"/>
      <c r="H257" s="897"/>
      <c r="K257" s="898"/>
      <c r="L257" s="898"/>
      <c r="M257" s="898"/>
      <c r="O257" s="877"/>
    </row>
    <row r="258" spans="1:15" s="875" customFormat="1" ht="15.75">
      <c r="A258" s="818"/>
      <c r="B258" s="835"/>
      <c r="C258" s="900"/>
      <c r="D258" s="795"/>
      <c r="E258" s="901"/>
      <c r="F258" s="902"/>
      <c r="G258" s="896"/>
      <c r="H258" s="897"/>
      <c r="K258" s="898"/>
      <c r="L258" s="898"/>
      <c r="M258" s="898"/>
      <c r="O258" s="903"/>
    </row>
    <row r="259" spans="1:15" s="875" customFormat="1" ht="15.75">
      <c r="A259" s="871"/>
      <c r="B259" s="867"/>
      <c r="C259" s="895"/>
      <c r="D259" s="795"/>
      <c r="E259" s="873"/>
      <c r="F259" s="874"/>
      <c r="G259" s="896"/>
      <c r="H259" s="897"/>
      <c r="K259" s="898"/>
      <c r="L259" s="898"/>
      <c r="M259" s="898"/>
      <c r="O259" s="877"/>
    </row>
    <row r="260" spans="1:15" s="875" customFormat="1" ht="15.75">
      <c r="A260" s="871"/>
      <c r="B260" s="867"/>
      <c r="C260" s="895"/>
      <c r="D260" s="795"/>
      <c r="E260" s="873"/>
      <c r="F260" s="874"/>
      <c r="G260" s="896"/>
      <c r="H260" s="897"/>
      <c r="K260" s="898"/>
      <c r="L260" s="898"/>
      <c r="M260" s="898"/>
      <c r="O260" s="877"/>
    </row>
    <row r="261" spans="1:15" s="875" customFormat="1" ht="15.75">
      <c r="A261" s="871"/>
      <c r="B261" s="867"/>
      <c r="C261" s="899"/>
      <c r="D261" s="795"/>
      <c r="E261" s="873"/>
      <c r="F261" s="872"/>
      <c r="G261" s="896"/>
      <c r="H261" s="897"/>
      <c r="K261" s="898"/>
      <c r="L261" s="898"/>
      <c r="M261" s="898"/>
      <c r="O261" s="877"/>
    </row>
    <row r="262" spans="1:15" s="875" customFormat="1" ht="15.75">
      <c r="A262" s="871"/>
      <c r="B262" s="867"/>
      <c r="C262" s="895"/>
      <c r="D262" s="795"/>
      <c r="E262" s="873"/>
      <c r="F262" s="872"/>
      <c r="G262" s="896"/>
      <c r="H262" s="897"/>
      <c r="K262" s="898"/>
      <c r="L262" s="898"/>
      <c r="M262" s="898"/>
      <c r="O262" s="877"/>
    </row>
    <row r="263" spans="1:15" s="875" customFormat="1" ht="15.75">
      <c r="A263" s="871"/>
      <c r="B263" s="867"/>
      <c r="C263" s="872"/>
      <c r="D263" s="795"/>
      <c r="E263" s="904"/>
      <c r="F263" s="874"/>
      <c r="O263" s="877"/>
    </row>
    <row r="264" spans="1:15" s="875" customFormat="1" ht="15.75">
      <c r="A264" s="871"/>
      <c r="B264" s="867"/>
      <c r="C264" s="872"/>
      <c r="D264" s="795"/>
      <c r="E264" s="904"/>
      <c r="F264" s="874"/>
      <c r="O264" s="877"/>
    </row>
    <row r="265" spans="1:15" s="875" customFormat="1" ht="15.75">
      <c r="A265" s="871"/>
      <c r="B265" s="867"/>
      <c r="C265" s="905"/>
      <c r="D265" s="795"/>
      <c r="E265" s="904"/>
      <c r="F265" s="872"/>
      <c r="O265" s="877"/>
    </row>
    <row r="266" spans="1:15" s="875" customFormat="1" ht="15.75">
      <c r="A266" s="818"/>
      <c r="B266" s="835"/>
      <c r="C266" s="900"/>
      <c r="D266" s="795"/>
      <c r="E266" s="901"/>
      <c r="F266" s="902"/>
      <c r="G266" s="896"/>
      <c r="H266" s="897"/>
      <c r="K266" s="898"/>
      <c r="L266" s="898"/>
      <c r="M266" s="898"/>
      <c r="O266" s="903"/>
    </row>
    <row r="267" spans="1:15" s="875" customFormat="1" ht="15.75">
      <c r="A267" s="871"/>
      <c r="B267" s="867"/>
      <c r="C267" s="895"/>
      <c r="D267" s="795"/>
      <c r="E267" s="873"/>
      <c r="F267" s="874"/>
      <c r="G267" s="896"/>
      <c r="H267" s="897"/>
      <c r="K267" s="898"/>
      <c r="L267" s="898"/>
      <c r="M267" s="898"/>
      <c r="O267" s="877"/>
    </row>
    <row r="268" spans="1:15" s="875" customFormat="1" ht="15.75">
      <c r="A268" s="871"/>
      <c r="B268" s="867"/>
      <c r="C268" s="895"/>
      <c r="D268" s="795"/>
      <c r="E268" s="873"/>
      <c r="F268" s="874"/>
      <c r="G268" s="896"/>
      <c r="H268" s="897"/>
      <c r="K268" s="898"/>
      <c r="L268" s="898"/>
      <c r="M268" s="898"/>
      <c r="O268" s="877"/>
    </row>
    <row r="269" spans="1:15" s="875" customFormat="1" ht="15.75">
      <c r="A269" s="871"/>
      <c r="B269" s="867"/>
      <c r="C269" s="899"/>
      <c r="D269" s="795"/>
      <c r="E269" s="873"/>
      <c r="F269" s="872"/>
      <c r="G269" s="896"/>
      <c r="H269" s="897"/>
      <c r="K269" s="898"/>
      <c r="L269" s="898"/>
      <c r="M269" s="898"/>
      <c r="O269" s="877"/>
    </row>
    <row r="270" spans="1:15" s="875" customFormat="1" ht="15.75">
      <c r="A270" s="818"/>
      <c r="B270" s="835"/>
      <c r="C270" s="900"/>
      <c r="D270" s="795"/>
      <c r="E270" s="901"/>
      <c r="F270" s="902"/>
      <c r="G270" s="896"/>
      <c r="H270" s="906"/>
      <c r="K270" s="898"/>
      <c r="L270" s="898"/>
      <c r="M270" s="898"/>
      <c r="O270" s="903"/>
    </row>
    <row r="271" spans="1:15" s="875" customFormat="1" ht="15.75">
      <c r="A271" s="871"/>
      <c r="B271" s="867"/>
      <c r="C271" s="895"/>
      <c r="D271" s="795"/>
      <c r="E271" s="873"/>
      <c r="F271" s="874"/>
      <c r="G271" s="896"/>
      <c r="H271" s="897"/>
      <c r="K271" s="898"/>
      <c r="L271" s="898"/>
      <c r="M271" s="898"/>
      <c r="O271" s="877"/>
    </row>
    <row r="272" spans="1:15" s="875" customFormat="1" ht="15.75">
      <c r="A272" s="871"/>
      <c r="B272" s="867"/>
      <c r="C272" s="895"/>
      <c r="D272" s="795"/>
      <c r="E272" s="873"/>
      <c r="F272" s="874"/>
      <c r="G272" s="896"/>
      <c r="H272" s="897"/>
      <c r="K272" s="898"/>
      <c r="L272" s="898"/>
      <c r="M272" s="898"/>
      <c r="O272" s="877"/>
    </row>
    <row r="273" spans="1:15" s="875" customFormat="1" ht="15.75">
      <c r="A273" s="871"/>
      <c r="B273" s="867"/>
      <c r="C273" s="899"/>
      <c r="D273" s="795"/>
      <c r="E273" s="873"/>
      <c r="F273" s="872"/>
      <c r="G273" s="896"/>
      <c r="H273" s="897"/>
      <c r="K273" s="898"/>
      <c r="L273" s="898"/>
      <c r="M273" s="898"/>
      <c r="O273" s="877"/>
    </row>
    <row r="274" spans="1:15" s="875" customFormat="1" ht="15.75">
      <c r="A274" s="818"/>
      <c r="B274" s="835"/>
      <c r="C274" s="900"/>
      <c r="D274" s="795"/>
      <c r="E274" s="901"/>
      <c r="F274" s="902"/>
      <c r="G274" s="896"/>
      <c r="H274" s="897"/>
      <c r="K274" s="898"/>
      <c r="L274" s="898"/>
      <c r="M274" s="898"/>
      <c r="O274" s="903"/>
    </row>
    <row r="275" spans="1:15" s="875" customFormat="1" ht="15.75">
      <c r="A275" s="871"/>
      <c r="B275" s="867"/>
      <c r="C275" s="895"/>
      <c r="D275" s="795"/>
      <c r="E275" s="873"/>
      <c r="F275" s="874"/>
      <c r="G275" s="896"/>
      <c r="H275" s="897"/>
      <c r="K275" s="898"/>
      <c r="L275" s="898"/>
      <c r="M275" s="898"/>
      <c r="O275" s="877"/>
    </row>
    <row r="276" spans="1:15" s="875" customFormat="1" ht="15.75">
      <c r="A276" s="871"/>
      <c r="B276" s="867"/>
      <c r="C276" s="895"/>
      <c r="D276" s="795"/>
      <c r="E276" s="873"/>
      <c r="F276" s="874"/>
      <c r="G276" s="896"/>
      <c r="H276" s="897"/>
      <c r="K276" s="898"/>
      <c r="L276" s="898"/>
      <c r="M276" s="898"/>
      <c r="O276" s="877"/>
    </row>
    <row r="277" spans="1:15" s="875" customFormat="1" ht="15.75">
      <c r="A277" s="871"/>
      <c r="B277" s="867"/>
      <c r="C277" s="899"/>
      <c r="D277" s="795"/>
      <c r="E277" s="873"/>
      <c r="F277" s="872"/>
      <c r="G277" s="896"/>
      <c r="H277" s="897"/>
      <c r="K277" s="898"/>
      <c r="L277" s="898"/>
      <c r="M277" s="898"/>
      <c r="O277" s="877"/>
    </row>
    <row r="278" spans="1:15" s="875" customFormat="1" ht="15.75">
      <c r="A278" s="818"/>
      <c r="B278" s="835"/>
      <c r="C278" s="900"/>
      <c r="D278" s="795"/>
      <c r="E278" s="901"/>
      <c r="F278" s="902"/>
      <c r="G278" s="896"/>
      <c r="H278" s="897"/>
      <c r="K278" s="898"/>
      <c r="L278" s="898"/>
      <c r="M278" s="898"/>
      <c r="O278" s="903"/>
    </row>
    <row r="279" spans="1:15" s="875" customFormat="1" ht="15.75">
      <c r="A279" s="871"/>
      <c r="B279" s="867"/>
      <c r="C279" s="895"/>
      <c r="D279" s="795"/>
      <c r="E279" s="873"/>
      <c r="F279" s="874"/>
      <c r="G279" s="896"/>
      <c r="H279" s="897"/>
      <c r="K279" s="898"/>
      <c r="L279" s="898"/>
      <c r="M279" s="898"/>
      <c r="O279" s="877"/>
    </row>
    <row r="280" spans="1:15" s="875" customFormat="1" ht="15.75">
      <c r="A280" s="871"/>
      <c r="B280" s="867"/>
      <c r="C280" s="895"/>
      <c r="D280" s="795"/>
      <c r="E280" s="873"/>
      <c r="F280" s="874"/>
      <c r="G280" s="896"/>
      <c r="H280" s="897"/>
      <c r="K280" s="898"/>
      <c r="L280" s="898"/>
      <c r="M280" s="898"/>
      <c r="O280" s="877"/>
    </row>
    <row r="281" spans="1:15" s="875" customFormat="1" ht="15.75">
      <c r="A281" s="871"/>
      <c r="B281" s="867"/>
      <c r="C281" s="899"/>
      <c r="D281" s="795"/>
      <c r="E281" s="873"/>
      <c r="F281" s="872"/>
      <c r="G281" s="896"/>
      <c r="H281" s="897"/>
      <c r="K281" s="898"/>
      <c r="L281" s="898"/>
      <c r="M281" s="898"/>
      <c r="O281" s="877"/>
    </row>
    <row r="282" spans="1:15" s="875" customFormat="1" ht="15.75">
      <c r="A282" s="871"/>
      <c r="B282" s="867"/>
      <c r="C282" s="895"/>
      <c r="D282" s="795"/>
      <c r="E282" s="873"/>
      <c r="F282" s="874"/>
      <c r="G282" s="896"/>
      <c r="H282" s="897"/>
      <c r="K282" s="898"/>
      <c r="L282" s="898"/>
      <c r="M282" s="898"/>
      <c r="O282" s="904"/>
    </row>
    <row r="283" spans="1:15" s="875" customFormat="1" ht="15.75">
      <c r="A283" s="871"/>
      <c r="B283" s="867"/>
      <c r="C283" s="895"/>
      <c r="D283" s="795"/>
      <c r="E283" s="873"/>
      <c r="F283" s="874"/>
      <c r="O283" s="877"/>
    </row>
    <row r="284" spans="1:15" s="875" customFormat="1" ht="15.75">
      <c r="A284" s="871"/>
      <c r="B284" s="867"/>
      <c r="C284" s="895"/>
      <c r="D284" s="795"/>
      <c r="E284" s="873"/>
      <c r="F284" s="874"/>
      <c r="O284" s="877"/>
    </row>
    <row r="285" spans="1:15" s="875" customFormat="1" ht="15.75">
      <c r="A285" s="871"/>
      <c r="B285" s="867"/>
      <c r="C285" s="899"/>
      <c r="D285" s="795"/>
      <c r="E285" s="873"/>
      <c r="F285" s="872"/>
      <c r="O285" s="877"/>
    </row>
    <row r="286" spans="2:6" ht="15.75">
      <c r="B286" s="842"/>
      <c r="C286" s="857"/>
      <c r="F286" s="795"/>
    </row>
    <row r="287" spans="1:15" s="875" customFormat="1" ht="15.75">
      <c r="A287" s="871"/>
      <c r="B287" s="867"/>
      <c r="C287" s="895"/>
      <c r="D287" s="795"/>
      <c r="E287" s="873"/>
      <c r="F287" s="874"/>
      <c r="G287" s="896"/>
      <c r="H287" s="897"/>
      <c r="K287" s="898"/>
      <c r="L287" s="898"/>
      <c r="M287" s="898"/>
      <c r="O287" s="877"/>
    </row>
    <row r="288" spans="1:15" s="875" customFormat="1" ht="15.75">
      <c r="A288" s="871"/>
      <c r="B288" s="867"/>
      <c r="C288" s="895"/>
      <c r="D288" s="795"/>
      <c r="E288" s="873"/>
      <c r="F288" s="874"/>
      <c r="G288" s="896"/>
      <c r="H288" s="897"/>
      <c r="K288" s="898"/>
      <c r="L288" s="898"/>
      <c r="M288" s="898"/>
      <c r="O288" s="877"/>
    </row>
    <row r="289" spans="1:15" s="875" customFormat="1" ht="15.75">
      <c r="A289" s="871"/>
      <c r="B289" s="867"/>
      <c r="C289" s="899"/>
      <c r="D289" s="795"/>
      <c r="E289" s="873"/>
      <c r="F289" s="872"/>
      <c r="G289" s="896"/>
      <c r="H289" s="897"/>
      <c r="K289" s="898"/>
      <c r="L289" s="898"/>
      <c r="M289" s="898"/>
      <c r="O289" s="877"/>
    </row>
    <row r="290" spans="1:15" s="875" customFormat="1" ht="15.75">
      <c r="A290" s="818"/>
      <c r="B290" s="835"/>
      <c r="C290" s="900"/>
      <c r="D290" s="795"/>
      <c r="E290" s="901"/>
      <c r="F290" s="902"/>
      <c r="G290" s="896"/>
      <c r="H290" s="897"/>
      <c r="K290" s="898"/>
      <c r="L290" s="898"/>
      <c r="M290" s="898"/>
      <c r="O290" s="903"/>
    </row>
    <row r="291" spans="1:15" s="875" customFormat="1" ht="15.75">
      <c r="A291" s="871"/>
      <c r="B291" s="867"/>
      <c r="C291" s="895"/>
      <c r="D291" s="795"/>
      <c r="E291" s="873"/>
      <c r="F291" s="874"/>
      <c r="G291" s="896"/>
      <c r="H291" s="897"/>
      <c r="K291" s="898"/>
      <c r="L291" s="898"/>
      <c r="M291" s="898"/>
      <c r="O291" s="877"/>
    </row>
    <row r="292" spans="1:15" s="875" customFormat="1" ht="15.75">
      <c r="A292" s="871"/>
      <c r="B292" s="867"/>
      <c r="C292" s="895"/>
      <c r="D292" s="795"/>
      <c r="E292" s="873"/>
      <c r="F292" s="874"/>
      <c r="G292" s="896"/>
      <c r="H292" s="897"/>
      <c r="K292" s="898"/>
      <c r="L292" s="898"/>
      <c r="M292" s="898"/>
      <c r="O292" s="877"/>
    </row>
    <row r="293" spans="1:15" s="875" customFormat="1" ht="15.75">
      <c r="A293" s="871"/>
      <c r="B293" s="867"/>
      <c r="C293" s="899"/>
      <c r="D293" s="795"/>
      <c r="E293" s="873"/>
      <c r="F293" s="872"/>
      <c r="G293" s="896"/>
      <c r="H293" s="897"/>
      <c r="K293" s="898"/>
      <c r="L293" s="898"/>
      <c r="M293" s="898"/>
      <c r="O293" s="877"/>
    </row>
    <row r="294" spans="1:15" s="875" customFormat="1" ht="15.75">
      <c r="A294" s="818"/>
      <c r="B294" s="835"/>
      <c r="C294" s="900"/>
      <c r="D294" s="795"/>
      <c r="E294" s="901"/>
      <c r="F294" s="902"/>
      <c r="G294" s="896"/>
      <c r="H294" s="897"/>
      <c r="K294" s="898"/>
      <c r="L294" s="898"/>
      <c r="M294" s="898"/>
      <c r="O294" s="903"/>
    </row>
    <row r="295" spans="1:15" s="875" customFormat="1" ht="15.75">
      <c r="A295" s="871"/>
      <c r="B295" s="867"/>
      <c r="C295" s="895"/>
      <c r="D295" s="795"/>
      <c r="E295" s="873"/>
      <c r="F295" s="874"/>
      <c r="G295" s="896"/>
      <c r="H295" s="897"/>
      <c r="K295" s="898"/>
      <c r="L295" s="898"/>
      <c r="M295" s="898"/>
      <c r="O295" s="877"/>
    </row>
    <row r="296" spans="1:15" s="875" customFormat="1" ht="15.75">
      <c r="A296" s="871"/>
      <c r="B296" s="867"/>
      <c r="C296" s="895"/>
      <c r="D296" s="795"/>
      <c r="E296" s="873"/>
      <c r="F296" s="874"/>
      <c r="G296" s="896"/>
      <c r="H296" s="897"/>
      <c r="K296" s="898"/>
      <c r="L296" s="898"/>
      <c r="M296" s="898"/>
      <c r="O296" s="877"/>
    </row>
    <row r="297" spans="1:15" s="875" customFormat="1" ht="15.75">
      <c r="A297" s="871"/>
      <c r="B297" s="867"/>
      <c r="C297" s="899"/>
      <c r="D297" s="795"/>
      <c r="E297" s="873"/>
      <c r="F297" s="872"/>
      <c r="G297" s="896"/>
      <c r="H297" s="897"/>
      <c r="K297" s="898"/>
      <c r="L297" s="898"/>
      <c r="M297" s="898"/>
      <c r="O297" s="877"/>
    </row>
    <row r="298" spans="1:15" s="875" customFormat="1" ht="15.75">
      <c r="A298" s="818"/>
      <c r="B298" s="835"/>
      <c r="C298" s="900"/>
      <c r="D298" s="795"/>
      <c r="E298" s="901"/>
      <c r="F298" s="902"/>
      <c r="G298" s="896"/>
      <c r="H298" s="897"/>
      <c r="K298" s="898"/>
      <c r="L298" s="898"/>
      <c r="M298" s="898"/>
      <c r="O298" s="903"/>
    </row>
    <row r="299" spans="1:15" s="875" customFormat="1" ht="15.75">
      <c r="A299" s="871"/>
      <c r="B299" s="867"/>
      <c r="C299" s="895"/>
      <c r="D299" s="795"/>
      <c r="E299" s="873"/>
      <c r="F299" s="874"/>
      <c r="G299" s="896"/>
      <c r="H299" s="897"/>
      <c r="K299" s="898"/>
      <c r="L299" s="898"/>
      <c r="M299" s="898"/>
      <c r="O299" s="877"/>
    </row>
    <row r="300" spans="1:15" s="875" customFormat="1" ht="15.75">
      <c r="A300" s="871"/>
      <c r="B300" s="867"/>
      <c r="C300" s="895"/>
      <c r="D300" s="795"/>
      <c r="E300" s="873"/>
      <c r="F300" s="874"/>
      <c r="G300" s="896"/>
      <c r="H300" s="897"/>
      <c r="K300" s="898"/>
      <c r="L300" s="898"/>
      <c r="M300" s="898"/>
      <c r="O300" s="877"/>
    </row>
    <row r="301" spans="1:15" s="875" customFormat="1" ht="15.75">
      <c r="A301" s="871"/>
      <c r="B301" s="867"/>
      <c r="C301" s="899"/>
      <c r="D301" s="795"/>
      <c r="E301" s="873"/>
      <c r="F301" s="872"/>
      <c r="G301" s="896"/>
      <c r="H301" s="897"/>
      <c r="K301" s="898"/>
      <c r="L301" s="898"/>
      <c r="M301" s="898"/>
      <c r="O301" s="877"/>
    </row>
    <row r="302" spans="2:13" ht="15.75">
      <c r="B302" s="842"/>
      <c r="F302" s="796"/>
      <c r="G302" s="750"/>
      <c r="H302" s="750"/>
      <c r="K302" s="750"/>
      <c r="L302" s="750"/>
      <c r="M302" s="750"/>
    </row>
    <row r="303" spans="2:13" ht="15.75">
      <c r="B303" s="842"/>
      <c r="F303" s="796"/>
      <c r="G303" s="750"/>
      <c r="H303" s="750"/>
      <c r="K303" s="750"/>
      <c r="L303" s="750"/>
      <c r="M303" s="750"/>
    </row>
    <row r="304" spans="2:13" ht="15.75">
      <c r="B304" s="842"/>
      <c r="F304" s="796"/>
      <c r="G304" s="750"/>
      <c r="H304" s="750"/>
      <c r="K304" s="750"/>
      <c r="L304" s="750"/>
      <c r="M304" s="750"/>
    </row>
    <row r="305" spans="2:13" ht="15.75">
      <c r="B305" s="842"/>
      <c r="C305" s="857"/>
      <c r="F305" s="795"/>
      <c r="G305" s="750"/>
      <c r="H305" s="750"/>
      <c r="K305" s="750"/>
      <c r="L305" s="750"/>
      <c r="M305" s="750"/>
    </row>
    <row r="306" spans="2:13" ht="15.75">
      <c r="B306" s="842"/>
      <c r="C306" s="857"/>
      <c r="F306" s="795"/>
      <c r="G306" s="750"/>
      <c r="H306" s="750"/>
      <c r="K306" s="750"/>
      <c r="L306" s="750"/>
      <c r="M306" s="750"/>
    </row>
    <row r="307" spans="1:15" s="875" customFormat="1" ht="15.75">
      <c r="A307" s="871"/>
      <c r="B307" s="867"/>
      <c r="C307" s="895"/>
      <c r="D307" s="795"/>
      <c r="E307" s="873"/>
      <c r="F307" s="874"/>
      <c r="G307" s="896"/>
      <c r="H307" s="897"/>
      <c r="K307" s="898"/>
      <c r="L307" s="898"/>
      <c r="M307" s="898"/>
      <c r="O307" s="877"/>
    </row>
    <row r="308" spans="1:15" s="875" customFormat="1" ht="15.75">
      <c r="A308" s="871"/>
      <c r="B308" s="867"/>
      <c r="C308" s="895"/>
      <c r="D308" s="795"/>
      <c r="E308" s="873"/>
      <c r="F308" s="874"/>
      <c r="G308" s="896"/>
      <c r="H308" s="897"/>
      <c r="K308" s="898"/>
      <c r="L308" s="898"/>
      <c r="M308" s="898"/>
      <c r="O308" s="877"/>
    </row>
    <row r="309" spans="1:15" s="875" customFormat="1" ht="15.75">
      <c r="A309" s="871"/>
      <c r="B309" s="867"/>
      <c r="C309" s="899"/>
      <c r="D309" s="795"/>
      <c r="E309" s="873"/>
      <c r="F309" s="872"/>
      <c r="G309" s="896"/>
      <c r="H309" s="897"/>
      <c r="K309" s="898"/>
      <c r="L309" s="898"/>
      <c r="M309" s="898"/>
      <c r="O309" s="877"/>
    </row>
    <row r="310" spans="1:15" s="875" customFormat="1" ht="15.75">
      <c r="A310" s="871"/>
      <c r="B310" s="867"/>
      <c r="C310" s="899"/>
      <c r="D310" s="795"/>
      <c r="E310" s="873"/>
      <c r="F310" s="872"/>
      <c r="G310" s="896"/>
      <c r="H310" s="897"/>
      <c r="K310" s="898"/>
      <c r="L310" s="898"/>
      <c r="M310" s="898"/>
      <c r="O310" s="877"/>
    </row>
    <row r="311" spans="1:15" s="875" customFormat="1" ht="15.75">
      <c r="A311" s="871"/>
      <c r="B311" s="867"/>
      <c r="C311" s="895"/>
      <c r="D311" s="795"/>
      <c r="E311" s="873"/>
      <c r="F311" s="874"/>
      <c r="G311" s="896"/>
      <c r="H311" s="897"/>
      <c r="I311" s="892"/>
      <c r="K311" s="898"/>
      <c r="L311" s="898"/>
      <c r="M311" s="898"/>
      <c r="O311" s="877"/>
    </row>
    <row r="312" spans="1:15" s="875" customFormat="1" ht="15.75">
      <c r="A312" s="871"/>
      <c r="B312" s="867"/>
      <c r="C312" s="895"/>
      <c r="D312" s="795"/>
      <c r="E312" s="873"/>
      <c r="F312" s="874"/>
      <c r="G312" s="896"/>
      <c r="H312" s="897"/>
      <c r="K312" s="898"/>
      <c r="L312" s="898"/>
      <c r="M312" s="898"/>
      <c r="O312" s="877"/>
    </row>
    <row r="313" spans="1:15" s="875" customFormat="1" ht="15.75">
      <c r="A313" s="871"/>
      <c r="B313" s="867"/>
      <c r="C313" s="899"/>
      <c r="D313" s="795"/>
      <c r="E313" s="873"/>
      <c r="F313" s="872"/>
      <c r="G313" s="896"/>
      <c r="H313" s="897"/>
      <c r="K313" s="898"/>
      <c r="L313" s="898"/>
      <c r="M313" s="898"/>
      <c r="O313" s="877"/>
    </row>
    <row r="314" spans="1:15" s="875" customFormat="1" ht="15.75">
      <c r="A314" s="871"/>
      <c r="B314" s="867"/>
      <c r="C314" s="899"/>
      <c r="D314" s="795"/>
      <c r="E314" s="873"/>
      <c r="F314" s="872"/>
      <c r="G314" s="896"/>
      <c r="H314" s="897"/>
      <c r="K314" s="898"/>
      <c r="L314" s="898"/>
      <c r="M314" s="898"/>
      <c r="O314" s="877"/>
    </row>
    <row r="315" spans="1:15" s="875" customFormat="1" ht="15.75">
      <c r="A315" s="871"/>
      <c r="B315" s="867"/>
      <c r="C315" s="895"/>
      <c r="D315" s="795"/>
      <c r="E315" s="873"/>
      <c r="F315" s="874"/>
      <c r="G315" s="896"/>
      <c r="H315" s="897"/>
      <c r="K315" s="898"/>
      <c r="L315" s="898"/>
      <c r="M315" s="898"/>
      <c r="O315" s="877"/>
    </row>
    <row r="316" spans="1:15" s="875" customFormat="1" ht="15.75">
      <c r="A316" s="871"/>
      <c r="B316" s="867"/>
      <c r="C316" s="895"/>
      <c r="D316" s="795"/>
      <c r="E316" s="873"/>
      <c r="F316" s="874"/>
      <c r="G316" s="896"/>
      <c r="H316" s="897"/>
      <c r="K316" s="898"/>
      <c r="L316" s="898"/>
      <c r="M316" s="898"/>
      <c r="O316" s="877"/>
    </row>
    <row r="317" spans="1:15" s="875" customFormat="1" ht="15.75">
      <c r="A317" s="871"/>
      <c r="B317" s="867"/>
      <c r="C317" s="899"/>
      <c r="D317" s="795"/>
      <c r="E317" s="873"/>
      <c r="F317" s="872"/>
      <c r="G317" s="896"/>
      <c r="H317" s="897"/>
      <c r="K317" s="898"/>
      <c r="L317" s="898"/>
      <c r="M317" s="898"/>
      <c r="O317" s="877"/>
    </row>
    <row r="318" spans="1:15" s="875" customFormat="1" ht="15.75">
      <c r="A318" s="871"/>
      <c r="B318" s="867"/>
      <c r="C318" s="899"/>
      <c r="D318" s="795"/>
      <c r="E318" s="873"/>
      <c r="F318" s="872"/>
      <c r="G318" s="896"/>
      <c r="H318" s="897"/>
      <c r="K318" s="898"/>
      <c r="L318" s="898"/>
      <c r="M318" s="898"/>
      <c r="O318" s="877"/>
    </row>
    <row r="319" spans="1:15" s="875" customFormat="1" ht="15.75">
      <c r="A319" s="871"/>
      <c r="B319" s="867"/>
      <c r="C319" s="895"/>
      <c r="D319" s="795"/>
      <c r="E319" s="873"/>
      <c r="F319" s="874"/>
      <c r="G319" s="896"/>
      <c r="H319" s="897"/>
      <c r="I319" s="892"/>
      <c r="K319" s="898"/>
      <c r="L319" s="898"/>
      <c r="M319" s="898"/>
      <c r="O319" s="877"/>
    </row>
    <row r="320" spans="1:15" s="875" customFormat="1" ht="15.75">
      <c r="A320" s="871"/>
      <c r="B320" s="867"/>
      <c r="C320" s="895"/>
      <c r="D320" s="795"/>
      <c r="E320" s="873"/>
      <c r="F320" s="874"/>
      <c r="G320" s="896"/>
      <c r="H320" s="897"/>
      <c r="K320" s="898"/>
      <c r="L320" s="898"/>
      <c r="M320" s="898"/>
      <c r="O320" s="877"/>
    </row>
    <row r="321" spans="1:15" s="875" customFormat="1" ht="15.75">
      <c r="A321" s="871"/>
      <c r="B321" s="867"/>
      <c r="C321" s="899"/>
      <c r="D321" s="795"/>
      <c r="E321" s="873"/>
      <c r="F321" s="872"/>
      <c r="G321" s="896"/>
      <c r="H321" s="897"/>
      <c r="K321" s="898"/>
      <c r="L321" s="898"/>
      <c r="M321" s="898"/>
      <c r="O321" s="877"/>
    </row>
    <row r="322" spans="2:6" ht="15.75">
      <c r="B322" s="842"/>
      <c r="C322" s="860"/>
      <c r="F322" s="796"/>
    </row>
    <row r="323" spans="2:13" ht="57" customHeight="1">
      <c r="B323" s="842"/>
      <c r="F323" s="796"/>
      <c r="G323" s="750"/>
      <c r="H323" s="750"/>
      <c r="K323" s="750"/>
      <c r="L323" s="750"/>
      <c r="M323" s="750"/>
    </row>
    <row r="324" spans="2:13" ht="15.75">
      <c r="B324" s="842"/>
      <c r="F324" s="796"/>
      <c r="G324" s="750"/>
      <c r="H324" s="750"/>
      <c r="K324" s="750"/>
      <c r="L324" s="750"/>
      <c r="M324" s="750"/>
    </row>
    <row r="325" spans="2:13" ht="15.75">
      <c r="B325" s="842"/>
      <c r="C325" s="857"/>
      <c r="F325" s="795"/>
      <c r="G325" s="750"/>
      <c r="H325" s="750"/>
      <c r="K325" s="750"/>
      <c r="L325" s="750"/>
      <c r="M325" s="750"/>
    </row>
    <row r="326" spans="2:13" ht="15.75">
      <c r="B326" s="842"/>
      <c r="C326" s="857"/>
      <c r="F326" s="795"/>
      <c r="G326" s="750"/>
      <c r="H326" s="750"/>
      <c r="K326" s="750"/>
      <c r="L326" s="750"/>
      <c r="M326" s="750"/>
    </row>
    <row r="327" spans="1:15" s="875" customFormat="1" ht="15.75">
      <c r="A327" s="871"/>
      <c r="B327" s="867"/>
      <c r="C327" s="872"/>
      <c r="D327" s="795"/>
      <c r="E327" s="873"/>
      <c r="F327" s="874"/>
      <c r="G327" s="896"/>
      <c r="H327" s="897"/>
      <c r="K327" s="898"/>
      <c r="L327" s="898"/>
      <c r="M327" s="898"/>
      <c r="O327" s="877"/>
    </row>
    <row r="328" spans="1:15" s="875" customFormat="1" ht="15.75">
      <c r="A328" s="871"/>
      <c r="B328" s="867"/>
      <c r="C328" s="872"/>
      <c r="D328" s="795"/>
      <c r="E328" s="873"/>
      <c r="F328" s="874"/>
      <c r="G328" s="896"/>
      <c r="H328" s="897"/>
      <c r="K328" s="898"/>
      <c r="L328" s="898"/>
      <c r="M328" s="898"/>
      <c r="O328" s="877"/>
    </row>
    <row r="329" spans="1:15" s="875" customFormat="1" ht="15.75">
      <c r="A329" s="871"/>
      <c r="B329" s="867"/>
      <c r="C329" s="905"/>
      <c r="D329" s="795"/>
      <c r="E329" s="873"/>
      <c r="F329" s="872"/>
      <c r="G329" s="896"/>
      <c r="H329" s="897"/>
      <c r="K329" s="898"/>
      <c r="L329" s="898"/>
      <c r="M329" s="898"/>
      <c r="O329" s="877"/>
    </row>
    <row r="330" spans="1:15" s="875" customFormat="1" ht="15.75">
      <c r="A330" s="871"/>
      <c r="B330" s="867"/>
      <c r="C330" s="905"/>
      <c r="D330" s="795"/>
      <c r="E330" s="873"/>
      <c r="F330" s="872"/>
      <c r="G330" s="896"/>
      <c r="H330" s="897"/>
      <c r="K330" s="898"/>
      <c r="L330" s="898"/>
      <c r="M330" s="898"/>
      <c r="O330" s="877"/>
    </row>
    <row r="331" spans="1:15" s="875" customFormat="1" ht="105.75" customHeight="1">
      <c r="A331" s="871"/>
      <c r="B331" s="867"/>
      <c r="C331" s="895"/>
      <c r="D331" s="795"/>
      <c r="E331" s="873"/>
      <c r="F331" s="874"/>
      <c r="G331" s="896"/>
      <c r="H331" s="897"/>
      <c r="K331" s="898"/>
      <c r="L331" s="898"/>
      <c r="M331" s="898"/>
      <c r="O331" s="877"/>
    </row>
    <row r="332" spans="1:15" s="875" customFormat="1" ht="15.75">
      <c r="A332" s="871"/>
      <c r="B332" s="867"/>
      <c r="C332" s="895"/>
      <c r="D332" s="795"/>
      <c r="E332" s="873"/>
      <c r="F332" s="874"/>
      <c r="G332" s="896"/>
      <c r="H332" s="897"/>
      <c r="K332" s="898"/>
      <c r="L332" s="898"/>
      <c r="M332" s="898"/>
      <c r="O332" s="877"/>
    </row>
    <row r="333" spans="1:15" s="875" customFormat="1" ht="15.75">
      <c r="A333" s="871"/>
      <c r="B333" s="867"/>
      <c r="C333" s="899"/>
      <c r="D333" s="795"/>
      <c r="E333" s="873"/>
      <c r="F333" s="872"/>
      <c r="G333" s="896"/>
      <c r="H333" s="897"/>
      <c r="K333" s="898"/>
      <c r="L333" s="898"/>
      <c r="M333" s="898"/>
      <c r="O333" s="877"/>
    </row>
    <row r="334" spans="1:15" s="875" customFormat="1" ht="15.75">
      <c r="A334" s="871"/>
      <c r="B334" s="867"/>
      <c r="C334" s="872"/>
      <c r="D334" s="795"/>
      <c r="E334" s="873"/>
      <c r="F334" s="872"/>
      <c r="G334" s="896"/>
      <c r="H334" s="897"/>
      <c r="K334" s="898"/>
      <c r="L334" s="898"/>
      <c r="M334" s="898"/>
      <c r="O334" s="877"/>
    </row>
    <row r="335" spans="1:15" s="875" customFormat="1" ht="125.25" customHeight="1">
      <c r="A335" s="871"/>
      <c r="B335" s="867"/>
      <c r="C335" s="895"/>
      <c r="D335" s="795"/>
      <c r="E335" s="873"/>
      <c r="F335" s="874"/>
      <c r="G335" s="896"/>
      <c r="H335" s="897"/>
      <c r="K335" s="898"/>
      <c r="L335" s="898"/>
      <c r="M335" s="898"/>
      <c r="O335" s="877"/>
    </row>
    <row r="336" spans="1:15" s="875" customFormat="1" ht="15.75">
      <c r="A336" s="871"/>
      <c r="B336" s="867"/>
      <c r="C336" s="895"/>
      <c r="D336" s="795"/>
      <c r="E336" s="873"/>
      <c r="F336" s="874"/>
      <c r="G336" s="896"/>
      <c r="H336" s="897"/>
      <c r="K336" s="898"/>
      <c r="L336" s="898"/>
      <c r="M336" s="898"/>
      <c r="O336" s="877"/>
    </row>
    <row r="337" spans="1:15" s="875" customFormat="1" ht="15.75">
      <c r="A337" s="871"/>
      <c r="B337" s="867"/>
      <c r="C337" s="899"/>
      <c r="D337" s="795"/>
      <c r="E337" s="873"/>
      <c r="F337" s="872"/>
      <c r="G337" s="896"/>
      <c r="H337" s="897"/>
      <c r="K337" s="898"/>
      <c r="L337" s="898"/>
      <c r="M337" s="898"/>
      <c r="O337" s="877"/>
    </row>
    <row r="338" spans="1:15" s="875" customFormat="1" ht="15.75">
      <c r="A338" s="871"/>
      <c r="B338" s="867"/>
      <c r="C338" s="899"/>
      <c r="D338" s="795"/>
      <c r="E338" s="873"/>
      <c r="F338" s="872"/>
      <c r="G338" s="896"/>
      <c r="H338" s="897"/>
      <c r="K338" s="898"/>
      <c r="L338" s="898"/>
      <c r="M338" s="898"/>
      <c r="O338" s="877"/>
    </row>
    <row r="339" spans="1:15" s="875" customFormat="1" ht="125.25" customHeight="1">
      <c r="A339" s="871"/>
      <c r="B339" s="867"/>
      <c r="C339" s="895"/>
      <c r="D339" s="795"/>
      <c r="E339" s="873"/>
      <c r="F339" s="874"/>
      <c r="G339" s="896"/>
      <c r="H339" s="897"/>
      <c r="K339" s="898"/>
      <c r="L339" s="898"/>
      <c r="M339" s="898"/>
      <c r="O339" s="877"/>
    </row>
    <row r="340" spans="1:15" s="875" customFormat="1" ht="15.75">
      <c r="A340" s="871"/>
      <c r="B340" s="867"/>
      <c r="C340" s="895"/>
      <c r="D340" s="795"/>
      <c r="E340" s="873"/>
      <c r="F340" s="874"/>
      <c r="G340" s="896"/>
      <c r="H340" s="897"/>
      <c r="K340" s="898"/>
      <c r="L340" s="898"/>
      <c r="M340" s="898"/>
      <c r="O340" s="877"/>
    </row>
    <row r="341" spans="1:15" s="875" customFormat="1" ht="15.75">
      <c r="A341" s="871"/>
      <c r="B341" s="867"/>
      <c r="C341" s="899"/>
      <c r="D341" s="795"/>
      <c r="E341" s="873"/>
      <c r="F341" s="872"/>
      <c r="G341" s="896"/>
      <c r="H341" s="897"/>
      <c r="K341" s="898"/>
      <c r="L341" s="898"/>
      <c r="M341" s="898"/>
      <c r="O341" s="877"/>
    </row>
    <row r="342" spans="1:15" s="875" customFormat="1" ht="15.75">
      <c r="A342" s="871"/>
      <c r="B342" s="867"/>
      <c r="C342" s="899"/>
      <c r="D342" s="795"/>
      <c r="E342" s="873"/>
      <c r="F342" s="872"/>
      <c r="G342" s="896"/>
      <c r="H342" s="897"/>
      <c r="K342" s="898"/>
      <c r="L342" s="898"/>
      <c r="M342" s="898"/>
      <c r="O342" s="877"/>
    </row>
    <row r="343" spans="1:15" s="875" customFormat="1" ht="123.75" customHeight="1">
      <c r="A343" s="871"/>
      <c r="B343" s="867"/>
      <c r="C343" s="895"/>
      <c r="D343" s="795"/>
      <c r="E343" s="873"/>
      <c r="F343" s="874"/>
      <c r="G343" s="896"/>
      <c r="H343" s="897"/>
      <c r="K343" s="898"/>
      <c r="L343" s="898"/>
      <c r="M343" s="898"/>
      <c r="O343" s="877"/>
    </row>
    <row r="344" spans="1:15" s="875" customFormat="1" ht="15.75">
      <c r="A344" s="871"/>
      <c r="B344" s="867"/>
      <c r="C344" s="895"/>
      <c r="D344" s="795"/>
      <c r="E344" s="873"/>
      <c r="F344" s="874"/>
      <c r="G344" s="896"/>
      <c r="H344" s="897"/>
      <c r="K344" s="898"/>
      <c r="L344" s="898"/>
      <c r="M344" s="898"/>
      <c r="O344" s="877"/>
    </row>
    <row r="345" spans="1:15" s="875" customFormat="1" ht="15.75">
      <c r="A345" s="871"/>
      <c r="B345" s="867"/>
      <c r="C345" s="899"/>
      <c r="D345" s="795"/>
      <c r="E345" s="873"/>
      <c r="F345" s="872"/>
      <c r="G345" s="896"/>
      <c r="H345" s="897"/>
      <c r="K345" s="898"/>
      <c r="L345" s="898"/>
      <c r="M345" s="898"/>
      <c r="O345" s="877"/>
    </row>
    <row r="346" spans="1:15" s="875" customFormat="1" ht="15.75">
      <c r="A346" s="871"/>
      <c r="B346" s="867"/>
      <c r="C346" s="899"/>
      <c r="D346" s="795"/>
      <c r="E346" s="873"/>
      <c r="F346" s="872"/>
      <c r="G346" s="896"/>
      <c r="H346" s="897"/>
      <c r="K346" s="898"/>
      <c r="L346" s="898"/>
      <c r="M346" s="898"/>
      <c r="O346" s="877"/>
    </row>
    <row r="347" spans="1:15" s="875" customFormat="1" ht="125.25" customHeight="1">
      <c r="A347" s="871"/>
      <c r="B347" s="867"/>
      <c r="C347" s="895"/>
      <c r="D347" s="795"/>
      <c r="E347" s="873"/>
      <c r="F347" s="874"/>
      <c r="G347" s="896"/>
      <c r="H347" s="897"/>
      <c r="K347" s="898"/>
      <c r="L347" s="898"/>
      <c r="M347" s="898"/>
      <c r="O347" s="877"/>
    </row>
    <row r="348" spans="1:15" s="875" customFormat="1" ht="15.75">
      <c r="A348" s="871"/>
      <c r="B348" s="867"/>
      <c r="C348" s="895"/>
      <c r="D348" s="795"/>
      <c r="E348" s="873"/>
      <c r="F348" s="874"/>
      <c r="G348" s="896"/>
      <c r="H348" s="897"/>
      <c r="K348" s="898"/>
      <c r="L348" s="898"/>
      <c r="M348" s="898"/>
      <c r="O348" s="877"/>
    </row>
    <row r="349" spans="1:15" s="875" customFormat="1" ht="15.75">
      <c r="A349" s="871"/>
      <c r="B349" s="867"/>
      <c r="C349" s="899"/>
      <c r="D349" s="795"/>
      <c r="E349" s="873"/>
      <c r="F349" s="872"/>
      <c r="G349" s="896"/>
      <c r="H349" s="897"/>
      <c r="K349" s="898"/>
      <c r="L349" s="898"/>
      <c r="M349" s="898"/>
      <c r="O349" s="877"/>
    </row>
    <row r="350" spans="1:15" s="875" customFormat="1" ht="15.75">
      <c r="A350" s="871"/>
      <c r="B350" s="867"/>
      <c r="C350" s="899"/>
      <c r="D350" s="795"/>
      <c r="E350" s="873"/>
      <c r="F350" s="872"/>
      <c r="G350" s="896"/>
      <c r="H350" s="897"/>
      <c r="K350" s="898"/>
      <c r="L350" s="898"/>
      <c r="M350" s="898"/>
      <c r="O350" s="877"/>
    </row>
    <row r="351" spans="1:15" s="875" customFormat="1" ht="123" customHeight="1">
      <c r="A351" s="871"/>
      <c r="B351" s="867"/>
      <c r="C351" s="895"/>
      <c r="D351" s="795"/>
      <c r="E351" s="873"/>
      <c r="F351" s="874"/>
      <c r="G351" s="896"/>
      <c r="H351" s="897"/>
      <c r="K351" s="898"/>
      <c r="L351" s="898"/>
      <c r="M351" s="898"/>
      <c r="O351" s="877"/>
    </row>
    <row r="352" spans="1:15" s="875" customFormat="1" ht="15.75">
      <c r="A352" s="871"/>
      <c r="B352" s="867"/>
      <c r="C352" s="895"/>
      <c r="D352" s="795"/>
      <c r="E352" s="873"/>
      <c r="F352" s="874"/>
      <c r="G352" s="896"/>
      <c r="H352" s="897"/>
      <c r="K352" s="898"/>
      <c r="L352" s="898"/>
      <c r="M352" s="898"/>
      <c r="O352" s="877"/>
    </row>
    <row r="353" spans="1:15" s="875" customFormat="1" ht="15.75">
      <c r="A353" s="871"/>
      <c r="B353" s="867"/>
      <c r="C353" s="899"/>
      <c r="D353" s="795"/>
      <c r="E353" s="873"/>
      <c r="F353" s="872"/>
      <c r="G353" s="896"/>
      <c r="H353" s="897"/>
      <c r="K353" s="898"/>
      <c r="L353" s="898"/>
      <c r="M353" s="898"/>
      <c r="O353" s="877"/>
    </row>
    <row r="354" spans="1:15" s="875" customFormat="1" ht="15.75">
      <c r="A354" s="871"/>
      <c r="B354" s="867"/>
      <c r="C354" s="899"/>
      <c r="D354" s="795"/>
      <c r="E354" s="873"/>
      <c r="F354" s="872"/>
      <c r="G354" s="896"/>
      <c r="H354" s="897"/>
      <c r="K354" s="898"/>
      <c r="L354" s="898"/>
      <c r="M354" s="898"/>
      <c r="O354" s="877"/>
    </row>
    <row r="355" spans="1:15" s="875" customFormat="1" ht="119.25" customHeight="1">
      <c r="A355" s="871"/>
      <c r="B355" s="867"/>
      <c r="C355" s="895"/>
      <c r="D355" s="795"/>
      <c r="E355" s="873"/>
      <c r="F355" s="874"/>
      <c r="G355" s="896"/>
      <c r="H355" s="897"/>
      <c r="K355" s="898"/>
      <c r="L355" s="898"/>
      <c r="M355" s="898"/>
      <c r="O355" s="877"/>
    </row>
    <row r="356" spans="1:15" s="875" customFormat="1" ht="15.75">
      <c r="A356" s="871"/>
      <c r="B356" s="867"/>
      <c r="C356" s="895"/>
      <c r="D356" s="795"/>
      <c r="E356" s="873"/>
      <c r="F356" s="874"/>
      <c r="G356" s="896"/>
      <c r="H356" s="897"/>
      <c r="K356" s="898"/>
      <c r="L356" s="898"/>
      <c r="M356" s="898"/>
      <c r="O356" s="877"/>
    </row>
    <row r="357" spans="1:15" s="875" customFormat="1" ht="15.75">
      <c r="A357" s="871"/>
      <c r="B357" s="867"/>
      <c r="C357" s="899"/>
      <c r="D357" s="795"/>
      <c r="E357" s="873"/>
      <c r="F357" s="872"/>
      <c r="G357" s="896"/>
      <c r="H357" s="897"/>
      <c r="K357" s="898"/>
      <c r="L357" s="898"/>
      <c r="M357" s="898"/>
      <c r="O357" s="877"/>
    </row>
    <row r="358" spans="1:15" s="875" customFormat="1" ht="15.75">
      <c r="A358" s="871"/>
      <c r="B358" s="867"/>
      <c r="C358" s="895"/>
      <c r="D358" s="795"/>
      <c r="E358" s="873"/>
      <c r="F358" s="872"/>
      <c r="G358" s="896"/>
      <c r="H358" s="897"/>
      <c r="K358" s="898"/>
      <c r="L358" s="898"/>
      <c r="M358" s="898"/>
      <c r="O358" s="877"/>
    </row>
    <row r="359" spans="1:15" s="875" customFormat="1" ht="100.5" customHeight="1">
      <c r="A359" s="871"/>
      <c r="B359" s="867"/>
      <c r="C359" s="895"/>
      <c r="D359" s="795"/>
      <c r="E359" s="873"/>
      <c r="F359" s="874"/>
      <c r="G359" s="896"/>
      <c r="H359" s="897"/>
      <c r="K359" s="898"/>
      <c r="L359" s="898"/>
      <c r="M359" s="898"/>
      <c r="O359" s="877"/>
    </row>
    <row r="360" spans="1:15" s="875" customFormat="1" ht="15.75">
      <c r="A360" s="871"/>
      <c r="B360" s="867"/>
      <c r="C360" s="895"/>
      <c r="D360" s="795"/>
      <c r="E360" s="873"/>
      <c r="F360" s="874"/>
      <c r="G360" s="896"/>
      <c r="H360" s="897"/>
      <c r="K360" s="898"/>
      <c r="L360" s="898"/>
      <c r="M360" s="898"/>
      <c r="O360" s="877"/>
    </row>
    <row r="361" spans="1:15" s="875" customFormat="1" ht="15.75">
      <c r="A361" s="871"/>
      <c r="B361" s="867"/>
      <c r="C361" s="899"/>
      <c r="D361" s="795"/>
      <c r="E361" s="873"/>
      <c r="F361" s="872"/>
      <c r="G361" s="896"/>
      <c r="H361" s="897"/>
      <c r="K361" s="898"/>
      <c r="L361" s="898"/>
      <c r="M361" s="898"/>
      <c r="O361" s="877"/>
    </row>
    <row r="362" spans="1:15" s="875" customFormat="1" ht="15.75">
      <c r="A362" s="871"/>
      <c r="B362" s="867"/>
      <c r="C362" s="872"/>
      <c r="D362" s="795"/>
      <c r="E362" s="873"/>
      <c r="F362" s="872"/>
      <c r="G362" s="896"/>
      <c r="H362" s="897"/>
      <c r="K362" s="898"/>
      <c r="L362" s="898"/>
      <c r="M362" s="898"/>
      <c r="O362" s="877"/>
    </row>
    <row r="363" spans="1:15" s="875" customFormat="1" ht="99.75" customHeight="1">
      <c r="A363" s="871"/>
      <c r="B363" s="867"/>
      <c r="C363" s="895"/>
      <c r="D363" s="795"/>
      <c r="E363" s="873"/>
      <c r="F363" s="874"/>
      <c r="G363" s="896"/>
      <c r="H363" s="897"/>
      <c r="K363" s="898"/>
      <c r="L363" s="898"/>
      <c r="M363" s="898"/>
      <c r="O363" s="877"/>
    </row>
    <row r="364" spans="1:15" s="875" customFormat="1" ht="15.75">
      <c r="A364" s="871"/>
      <c r="B364" s="867"/>
      <c r="C364" s="895"/>
      <c r="D364" s="795"/>
      <c r="E364" s="873"/>
      <c r="F364" s="874"/>
      <c r="G364" s="896"/>
      <c r="H364" s="897"/>
      <c r="K364" s="898"/>
      <c r="L364" s="898"/>
      <c r="M364" s="898"/>
      <c r="O364" s="877"/>
    </row>
    <row r="365" spans="1:15" s="875" customFormat="1" ht="15.75">
      <c r="A365" s="871"/>
      <c r="B365" s="867"/>
      <c r="C365" s="899"/>
      <c r="D365" s="795"/>
      <c r="E365" s="873"/>
      <c r="F365" s="872"/>
      <c r="G365" s="896"/>
      <c r="H365" s="897"/>
      <c r="K365" s="898"/>
      <c r="L365" s="898"/>
      <c r="M365" s="898"/>
      <c r="O365" s="877"/>
    </row>
    <row r="366" spans="1:15" s="875" customFormat="1" ht="15.75">
      <c r="A366" s="871"/>
      <c r="B366" s="867"/>
      <c r="C366" s="895"/>
      <c r="D366" s="795"/>
      <c r="E366" s="873"/>
      <c r="F366" s="872"/>
      <c r="G366" s="896"/>
      <c r="H366" s="897"/>
      <c r="K366" s="898"/>
      <c r="L366" s="898"/>
      <c r="M366" s="898"/>
      <c r="O366" s="877"/>
    </row>
    <row r="367" spans="1:15" s="875" customFormat="1" ht="99" customHeight="1">
      <c r="A367" s="871"/>
      <c r="B367" s="867"/>
      <c r="C367" s="895"/>
      <c r="D367" s="795"/>
      <c r="E367" s="873"/>
      <c r="F367" s="874"/>
      <c r="G367" s="896"/>
      <c r="H367" s="897"/>
      <c r="K367" s="898"/>
      <c r="L367" s="898"/>
      <c r="M367" s="898"/>
      <c r="O367" s="877"/>
    </row>
    <row r="368" spans="1:15" s="875" customFormat="1" ht="15.75">
      <c r="A368" s="871"/>
      <c r="B368" s="867"/>
      <c r="C368" s="895"/>
      <c r="D368" s="795"/>
      <c r="E368" s="873"/>
      <c r="F368" s="874"/>
      <c r="G368" s="896"/>
      <c r="H368" s="897"/>
      <c r="K368" s="898"/>
      <c r="L368" s="898"/>
      <c r="M368" s="898"/>
      <c r="O368" s="877"/>
    </row>
    <row r="369" spans="1:15" s="875" customFormat="1" ht="15.75">
      <c r="A369" s="871"/>
      <c r="B369" s="867"/>
      <c r="C369" s="899"/>
      <c r="D369" s="795"/>
      <c r="E369" s="873"/>
      <c r="F369" s="872"/>
      <c r="G369" s="896"/>
      <c r="H369" s="897"/>
      <c r="K369" s="898"/>
      <c r="L369" s="898"/>
      <c r="M369" s="898"/>
      <c r="O369" s="877"/>
    </row>
    <row r="370" spans="1:15" s="875" customFormat="1" ht="15.75">
      <c r="A370" s="871"/>
      <c r="B370" s="867"/>
      <c r="C370" s="872"/>
      <c r="D370" s="795"/>
      <c r="E370" s="873"/>
      <c r="F370" s="872"/>
      <c r="G370" s="896"/>
      <c r="H370" s="897"/>
      <c r="K370" s="898"/>
      <c r="L370" s="898"/>
      <c r="M370" s="898"/>
      <c r="O370" s="877"/>
    </row>
    <row r="371" spans="1:15" s="875" customFormat="1" ht="97.5" customHeight="1">
      <c r="A371" s="871"/>
      <c r="B371" s="867"/>
      <c r="C371" s="895"/>
      <c r="D371" s="795"/>
      <c r="E371" s="873"/>
      <c r="F371" s="874"/>
      <c r="G371" s="896"/>
      <c r="H371" s="897"/>
      <c r="K371" s="898"/>
      <c r="L371" s="898"/>
      <c r="M371" s="898"/>
      <c r="O371" s="877"/>
    </row>
    <row r="372" spans="1:15" s="875" customFormat="1" ht="15.75">
      <c r="A372" s="871"/>
      <c r="B372" s="867"/>
      <c r="C372" s="895"/>
      <c r="D372" s="795"/>
      <c r="E372" s="873"/>
      <c r="F372" s="874"/>
      <c r="G372" s="896"/>
      <c r="H372" s="897"/>
      <c r="K372" s="898"/>
      <c r="L372" s="898"/>
      <c r="M372" s="898"/>
      <c r="O372" s="877"/>
    </row>
    <row r="373" spans="1:15" s="875" customFormat="1" ht="15.75">
      <c r="A373" s="871"/>
      <c r="B373" s="867"/>
      <c r="C373" s="899"/>
      <c r="D373" s="795"/>
      <c r="E373" s="873"/>
      <c r="F373" s="872"/>
      <c r="G373" s="896"/>
      <c r="H373" s="897"/>
      <c r="K373" s="898"/>
      <c r="L373" s="898"/>
      <c r="M373" s="898"/>
      <c r="O373" s="877"/>
    </row>
    <row r="374" spans="1:15" s="875" customFormat="1" ht="15.75">
      <c r="A374" s="871"/>
      <c r="B374" s="867"/>
      <c r="C374" s="895"/>
      <c r="D374" s="795"/>
      <c r="E374" s="873"/>
      <c r="F374" s="872"/>
      <c r="G374" s="896"/>
      <c r="H374" s="897"/>
      <c r="K374" s="898"/>
      <c r="L374" s="898"/>
      <c r="M374" s="898"/>
      <c r="O374" s="877"/>
    </row>
    <row r="375" spans="1:15" s="875" customFormat="1" ht="97.5" customHeight="1">
      <c r="A375" s="871"/>
      <c r="B375" s="867"/>
      <c r="C375" s="895"/>
      <c r="D375" s="795"/>
      <c r="E375" s="873"/>
      <c r="F375" s="874"/>
      <c r="G375" s="896"/>
      <c r="H375" s="897"/>
      <c r="K375" s="898"/>
      <c r="L375" s="898"/>
      <c r="M375" s="898"/>
      <c r="O375" s="877"/>
    </row>
    <row r="376" spans="1:15" s="875" customFormat="1" ht="15.75">
      <c r="A376" s="871"/>
      <c r="B376" s="867"/>
      <c r="C376" s="895"/>
      <c r="D376" s="795"/>
      <c r="E376" s="873"/>
      <c r="F376" s="874"/>
      <c r="G376" s="896"/>
      <c r="H376" s="897"/>
      <c r="K376" s="898"/>
      <c r="L376" s="898"/>
      <c r="M376" s="898"/>
      <c r="O376" s="877"/>
    </row>
    <row r="377" spans="1:15" s="875" customFormat="1" ht="15.75">
      <c r="A377" s="871"/>
      <c r="B377" s="867"/>
      <c r="C377" s="899"/>
      <c r="D377" s="795"/>
      <c r="E377" s="873"/>
      <c r="F377" s="872"/>
      <c r="G377" s="896"/>
      <c r="H377" s="897"/>
      <c r="K377" s="898"/>
      <c r="L377" s="898"/>
      <c r="M377" s="898"/>
      <c r="O377" s="877"/>
    </row>
    <row r="378" spans="1:15" s="875" customFormat="1" ht="15.75">
      <c r="A378" s="871"/>
      <c r="B378" s="867"/>
      <c r="C378" s="872"/>
      <c r="D378" s="795"/>
      <c r="E378" s="873"/>
      <c r="F378" s="872"/>
      <c r="G378" s="896"/>
      <c r="H378" s="897"/>
      <c r="K378" s="898"/>
      <c r="L378" s="898"/>
      <c r="M378" s="898"/>
      <c r="O378" s="877"/>
    </row>
    <row r="379" spans="1:15" s="875" customFormat="1" ht="98.25" customHeight="1">
      <c r="A379" s="871"/>
      <c r="B379" s="867"/>
      <c r="C379" s="895"/>
      <c r="D379" s="795"/>
      <c r="E379" s="873"/>
      <c r="F379" s="874"/>
      <c r="G379" s="896"/>
      <c r="H379" s="897"/>
      <c r="K379" s="898"/>
      <c r="L379" s="898"/>
      <c r="M379" s="898"/>
      <c r="O379" s="877"/>
    </row>
    <row r="380" spans="1:15" s="875" customFormat="1" ht="15.75">
      <c r="A380" s="871"/>
      <c r="B380" s="867"/>
      <c r="C380" s="895"/>
      <c r="D380" s="795"/>
      <c r="E380" s="873"/>
      <c r="F380" s="874"/>
      <c r="G380" s="896"/>
      <c r="H380" s="897"/>
      <c r="K380" s="898"/>
      <c r="L380" s="898"/>
      <c r="M380" s="898"/>
      <c r="O380" s="877"/>
    </row>
    <row r="381" spans="1:15" s="875" customFormat="1" ht="15.75">
      <c r="A381" s="871"/>
      <c r="B381" s="867"/>
      <c r="C381" s="899"/>
      <c r="D381" s="795"/>
      <c r="E381" s="873"/>
      <c r="F381" s="872"/>
      <c r="G381" s="896"/>
      <c r="H381" s="897"/>
      <c r="K381" s="898"/>
      <c r="L381" s="898"/>
      <c r="M381" s="898"/>
      <c r="O381" s="877"/>
    </row>
    <row r="382" spans="1:15" s="875" customFormat="1" ht="15.75">
      <c r="A382" s="871"/>
      <c r="B382" s="867"/>
      <c r="C382" s="895"/>
      <c r="D382" s="795"/>
      <c r="E382" s="873"/>
      <c r="F382" s="872"/>
      <c r="G382" s="896"/>
      <c r="H382" s="897"/>
      <c r="K382" s="898"/>
      <c r="L382" s="898"/>
      <c r="M382" s="898"/>
      <c r="O382" s="877"/>
    </row>
    <row r="383" spans="1:15" s="875" customFormat="1" ht="97.5" customHeight="1">
      <c r="A383" s="871"/>
      <c r="B383" s="867"/>
      <c r="C383" s="895"/>
      <c r="D383" s="795"/>
      <c r="E383" s="873"/>
      <c r="F383" s="874"/>
      <c r="G383" s="896"/>
      <c r="H383" s="897"/>
      <c r="K383" s="898"/>
      <c r="L383" s="898"/>
      <c r="M383" s="898"/>
      <c r="O383" s="877"/>
    </row>
    <row r="384" spans="1:15" s="875" customFormat="1" ht="15.75">
      <c r="A384" s="871"/>
      <c r="B384" s="867"/>
      <c r="C384" s="895"/>
      <c r="D384" s="795"/>
      <c r="E384" s="873"/>
      <c r="F384" s="874"/>
      <c r="G384" s="896"/>
      <c r="H384" s="897"/>
      <c r="K384" s="898"/>
      <c r="L384" s="898"/>
      <c r="M384" s="898"/>
      <c r="O384" s="877"/>
    </row>
    <row r="385" spans="1:15" s="875" customFormat="1" ht="15.75">
      <c r="A385" s="871"/>
      <c r="B385" s="867"/>
      <c r="C385" s="899"/>
      <c r="D385" s="795"/>
      <c r="E385" s="873"/>
      <c r="F385" s="872"/>
      <c r="G385" s="896"/>
      <c r="H385" s="897"/>
      <c r="K385" s="898"/>
      <c r="L385" s="898"/>
      <c r="M385" s="898"/>
      <c r="O385" s="877"/>
    </row>
    <row r="386" spans="1:15" s="875" customFormat="1" ht="15.75">
      <c r="A386" s="871"/>
      <c r="B386" s="867"/>
      <c r="C386" s="895"/>
      <c r="D386" s="795"/>
      <c r="E386" s="873"/>
      <c r="F386" s="872"/>
      <c r="G386" s="896"/>
      <c r="H386" s="897"/>
      <c r="K386" s="898"/>
      <c r="L386" s="898"/>
      <c r="M386" s="898"/>
      <c r="O386" s="877"/>
    </row>
    <row r="387" spans="1:15" s="875" customFormat="1" ht="99" customHeight="1">
      <c r="A387" s="871"/>
      <c r="B387" s="867"/>
      <c r="C387" s="895"/>
      <c r="D387" s="795"/>
      <c r="E387" s="873"/>
      <c r="F387" s="874"/>
      <c r="G387" s="896"/>
      <c r="H387" s="897"/>
      <c r="I387" s="891"/>
      <c r="K387" s="898"/>
      <c r="L387" s="898"/>
      <c r="M387" s="898"/>
      <c r="O387" s="877"/>
    </row>
    <row r="388" spans="1:15" s="875" customFormat="1" ht="15.75">
      <c r="A388" s="871"/>
      <c r="B388" s="867"/>
      <c r="C388" s="895"/>
      <c r="D388" s="795"/>
      <c r="E388" s="873"/>
      <c r="F388" s="874"/>
      <c r="G388" s="896"/>
      <c r="H388" s="897"/>
      <c r="K388" s="898"/>
      <c r="L388" s="898"/>
      <c r="M388" s="898"/>
      <c r="O388" s="877"/>
    </row>
    <row r="389" spans="1:15" s="875" customFormat="1" ht="15.75">
      <c r="A389" s="871"/>
      <c r="B389" s="867"/>
      <c r="C389" s="899"/>
      <c r="D389" s="795"/>
      <c r="E389" s="873"/>
      <c r="F389" s="872"/>
      <c r="G389" s="896"/>
      <c r="H389" s="897"/>
      <c r="K389" s="898"/>
      <c r="L389" s="898"/>
      <c r="M389" s="898"/>
      <c r="O389" s="877"/>
    </row>
    <row r="390" spans="1:15" s="875" customFormat="1" ht="15.75">
      <c r="A390" s="871"/>
      <c r="B390" s="867"/>
      <c r="C390" s="905"/>
      <c r="D390" s="795"/>
      <c r="E390" s="873"/>
      <c r="F390" s="872"/>
      <c r="G390" s="896"/>
      <c r="H390" s="897"/>
      <c r="K390" s="898"/>
      <c r="L390" s="898"/>
      <c r="M390" s="898"/>
      <c r="O390" s="877"/>
    </row>
    <row r="391" spans="1:15" s="875" customFormat="1" ht="96" customHeight="1">
      <c r="A391" s="871"/>
      <c r="B391" s="867"/>
      <c r="C391" s="895"/>
      <c r="D391" s="795"/>
      <c r="E391" s="873"/>
      <c r="F391" s="874"/>
      <c r="G391" s="896"/>
      <c r="H391" s="897"/>
      <c r="K391" s="898"/>
      <c r="L391" s="898"/>
      <c r="M391" s="898"/>
      <c r="O391" s="877"/>
    </row>
    <row r="392" spans="1:15" s="875" customFormat="1" ht="15.75">
      <c r="A392" s="871"/>
      <c r="B392" s="867"/>
      <c r="C392" s="895"/>
      <c r="D392" s="795"/>
      <c r="E392" s="873"/>
      <c r="F392" s="874"/>
      <c r="G392" s="896"/>
      <c r="H392" s="897"/>
      <c r="K392" s="898"/>
      <c r="L392" s="898"/>
      <c r="M392" s="898"/>
      <c r="O392" s="877"/>
    </row>
    <row r="393" spans="1:15" s="875" customFormat="1" ht="15.75">
      <c r="A393" s="871"/>
      <c r="B393" s="867"/>
      <c r="C393" s="899"/>
      <c r="D393" s="795"/>
      <c r="E393" s="873"/>
      <c r="F393" s="872"/>
      <c r="G393" s="896"/>
      <c r="H393" s="897"/>
      <c r="K393" s="898"/>
      <c r="L393" s="898"/>
      <c r="M393" s="898"/>
      <c r="O393" s="877"/>
    </row>
    <row r="394" spans="1:15" s="875" customFormat="1" ht="15.75">
      <c r="A394" s="871"/>
      <c r="B394" s="867"/>
      <c r="C394" s="895"/>
      <c r="D394" s="795"/>
      <c r="E394" s="873"/>
      <c r="F394" s="872"/>
      <c r="G394" s="896"/>
      <c r="H394" s="897"/>
      <c r="K394" s="898"/>
      <c r="L394" s="898"/>
      <c r="M394" s="898"/>
      <c r="O394" s="877"/>
    </row>
    <row r="395" spans="1:15" s="875" customFormat="1" ht="96.75" customHeight="1">
      <c r="A395" s="871"/>
      <c r="B395" s="867"/>
      <c r="C395" s="895"/>
      <c r="D395" s="795"/>
      <c r="E395" s="873"/>
      <c r="F395" s="874"/>
      <c r="G395" s="896"/>
      <c r="H395" s="897"/>
      <c r="K395" s="898"/>
      <c r="L395" s="898"/>
      <c r="M395" s="898"/>
      <c r="O395" s="877"/>
    </row>
    <row r="396" spans="1:15" s="875" customFormat="1" ht="15.75">
      <c r="A396" s="871"/>
      <c r="B396" s="867"/>
      <c r="C396" s="895"/>
      <c r="D396" s="795"/>
      <c r="E396" s="873"/>
      <c r="F396" s="874"/>
      <c r="G396" s="896"/>
      <c r="H396" s="897"/>
      <c r="K396" s="898"/>
      <c r="L396" s="898"/>
      <c r="M396" s="898"/>
      <c r="O396" s="877"/>
    </row>
    <row r="397" spans="1:15" s="875" customFormat="1" ht="15.75">
      <c r="A397" s="871"/>
      <c r="B397" s="867"/>
      <c r="C397" s="899"/>
      <c r="D397" s="795"/>
      <c r="E397" s="873"/>
      <c r="F397" s="872"/>
      <c r="G397" s="896"/>
      <c r="H397" s="897"/>
      <c r="K397" s="898"/>
      <c r="L397" s="898"/>
      <c r="M397" s="898"/>
      <c r="O397" s="877"/>
    </row>
    <row r="398" spans="1:15" s="875" customFormat="1" ht="15.75">
      <c r="A398" s="871"/>
      <c r="B398" s="867"/>
      <c r="C398" s="895"/>
      <c r="D398" s="795"/>
      <c r="E398" s="873"/>
      <c r="F398" s="872"/>
      <c r="G398" s="896"/>
      <c r="H398" s="897"/>
      <c r="K398" s="898"/>
      <c r="L398" s="898"/>
      <c r="M398" s="898"/>
      <c r="O398" s="877"/>
    </row>
    <row r="399" spans="1:15" s="875" customFormat="1" ht="99" customHeight="1">
      <c r="A399" s="871"/>
      <c r="B399" s="867"/>
      <c r="C399" s="895"/>
      <c r="D399" s="795"/>
      <c r="E399" s="873"/>
      <c r="F399" s="874"/>
      <c r="G399" s="896"/>
      <c r="H399" s="897"/>
      <c r="I399" s="891"/>
      <c r="K399" s="898"/>
      <c r="L399" s="898"/>
      <c r="M399" s="898"/>
      <c r="O399" s="877"/>
    </row>
    <row r="400" spans="1:15" s="875" customFormat="1" ht="15.75">
      <c r="A400" s="871"/>
      <c r="B400" s="867"/>
      <c r="C400" s="895"/>
      <c r="D400" s="795"/>
      <c r="E400" s="873"/>
      <c r="F400" s="874"/>
      <c r="G400" s="896"/>
      <c r="H400" s="897"/>
      <c r="K400" s="898"/>
      <c r="L400" s="898"/>
      <c r="M400" s="898"/>
      <c r="O400" s="877"/>
    </row>
    <row r="401" spans="1:15" s="875" customFormat="1" ht="15.75">
      <c r="A401" s="871"/>
      <c r="B401" s="867"/>
      <c r="C401" s="899"/>
      <c r="D401" s="795"/>
      <c r="E401" s="873"/>
      <c r="F401" s="872"/>
      <c r="G401" s="896"/>
      <c r="H401" s="897"/>
      <c r="K401" s="898"/>
      <c r="L401" s="898"/>
      <c r="M401" s="898"/>
      <c r="O401" s="877"/>
    </row>
    <row r="402" spans="1:15" s="875" customFormat="1" ht="15.75">
      <c r="A402" s="871"/>
      <c r="B402" s="867"/>
      <c r="C402" s="895"/>
      <c r="D402" s="795"/>
      <c r="E402" s="873"/>
      <c r="F402" s="872"/>
      <c r="G402" s="896"/>
      <c r="H402" s="897"/>
      <c r="K402" s="898"/>
      <c r="L402" s="898"/>
      <c r="M402" s="898"/>
      <c r="O402" s="877"/>
    </row>
    <row r="403" spans="1:15" s="875" customFormat="1" ht="96" customHeight="1">
      <c r="A403" s="871"/>
      <c r="B403" s="867"/>
      <c r="C403" s="895"/>
      <c r="D403" s="795"/>
      <c r="E403" s="873"/>
      <c r="F403" s="874"/>
      <c r="G403" s="896"/>
      <c r="H403" s="897"/>
      <c r="K403" s="898"/>
      <c r="L403" s="898"/>
      <c r="M403" s="898"/>
      <c r="O403" s="877"/>
    </row>
    <row r="404" spans="1:15" s="875" customFormat="1" ht="15.75">
      <c r="A404" s="871"/>
      <c r="B404" s="867"/>
      <c r="C404" s="895"/>
      <c r="D404" s="795"/>
      <c r="E404" s="873"/>
      <c r="F404" s="874"/>
      <c r="G404" s="896"/>
      <c r="H404" s="897"/>
      <c r="K404" s="898"/>
      <c r="L404" s="898"/>
      <c r="M404" s="898"/>
      <c r="O404" s="877"/>
    </row>
    <row r="405" spans="1:15" s="875" customFormat="1" ht="15.75">
      <c r="A405" s="871"/>
      <c r="B405" s="867"/>
      <c r="C405" s="899"/>
      <c r="D405" s="795"/>
      <c r="E405" s="873"/>
      <c r="F405" s="872"/>
      <c r="G405" s="896"/>
      <c r="H405" s="897"/>
      <c r="K405" s="898"/>
      <c r="L405" s="898"/>
      <c r="M405" s="898"/>
      <c r="O405" s="877"/>
    </row>
    <row r="406" spans="1:15" s="875" customFormat="1" ht="15.75">
      <c r="A406" s="871"/>
      <c r="B406" s="867"/>
      <c r="C406" s="895"/>
      <c r="D406" s="795"/>
      <c r="E406" s="873"/>
      <c r="F406" s="872"/>
      <c r="G406" s="896"/>
      <c r="H406" s="897"/>
      <c r="K406" s="898"/>
      <c r="L406" s="898"/>
      <c r="M406" s="898"/>
      <c r="O406" s="877"/>
    </row>
    <row r="407" spans="1:15" s="875" customFormat="1" ht="99" customHeight="1">
      <c r="A407" s="871"/>
      <c r="B407" s="867"/>
      <c r="C407" s="895"/>
      <c r="D407" s="795"/>
      <c r="E407" s="873"/>
      <c r="F407" s="874"/>
      <c r="G407" s="896"/>
      <c r="H407" s="897"/>
      <c r="I407" s="891"/>
      <c r="K407" s="898"/>
      <c r="L407" s="898"/>
      <c r="M407" s="898"/>
      <c r="O407" s="877"/>
    </row>
    <row r="408" spans="1:15" s="875" customFormat="1" ht="15.75">
      <c r="A408" s="871"/>
      <c r="B408" s="867"/>
      <c r="C408" s="895"/>
      <c r="D408" s="795"/>
      <c r="E408" s="873"/>
      <c r="F408" s="874"/>
      <c r="G408" s="896"/>
      <c r="H408" s="897"/>
      <c r="K408" s="898"/>
      <c r="L408" s="898"/>
      <c r="M408" s="898"/>
      <c r="O408" s="877"/>
    </row>
    <row r="409" spans="1:15" s="875" customFormat="1" ht="15.75">
      <c r="A409" s="871"/>
      <c r="B409" s="867"/>
      <c r="C409" s="899"/>
      <c r="D409" s="795"/>
      <c r="E409" s="873"/>
      <c r="F409" s="872"/>
      <c r="G409" s="896"/>
      <c r="H409" s="897"/>
      <c r="K409" s="898"/>
      <c r="L409" s="898"/>
      <c r="M409" s="898"/>
      <c r="O409" s="877"/>
    </row>
    <row r="410" spans="1:15" s="875" customFormat="1" ht="15.75">
      <c r="A410" s="871"/>
      <c r="B410" s="867"/>
      <c r="C410" s="895"/>
      <c r="D410" s="795"/>
      <c r="E410" s="873"/>
      <c r="F410" s="872"/>
      <c r="G410" s="896"/>
      <c r="H410" s="897"/>
      <c r="K410" s="898"/>
      <c r="L410" s="898"/>
      <c r="M410" s="898"/>
      <c r="O410" s="877"/>
    </row>
    <row r="411" spans="1:15" s="875" customFormat="1" ht="96" customHeight="1">
      <c r="A411" s="871"/>
      <c r="B411" s="867"/>
      <c r="C411" s="895"/>
      <c r="D411" s="795"/>
      <c r="E411" s="873"/>
      <c r="F411" s="874"/>
      <c r="G411" s="896"/>
      <c r="H411" s="897"/>
      <c r="K411" s="898"/>
      <c r="L411" s="898"/>
      <c r="M411" s="898"/>
      <c r="O411" s="877"/>
    </row>
    <row r="412" spans="1:15" s="875" customFormat="1" ht="15.75">
      <c r="A412" s="871"/>
      <c r="B412" s="867"/>
      <c r="C412" s="895"/>
      <c r="D412" s="795"/>
      <c r="E412" s="873"/>
      <c r="F412" s="874"/>
      <c r="G412" s="896"/>
      <c r="H412" s="897"/>
      <c r="K412" s="898"/>
      <c r="L412" s="898"/>
      <c r="M412" s="898"/>
      <c r="O412" s="877"/>
    </row>
    <row r="413" spans="1:15" s="875" customFormat="1" ht="15.75">
      <c r="A413" s="871"/>
      <c r="B413" s="867"/>
      <c r="C413" s="899"/>
      <c r="D413" s="795"/>
      <c r="E413" s="873"/>
      <c r="F413" s="872"/>
      <c r="G413" s="896"/>
      <c r="H413" s="897"/>
      <c r="K413" s="898"/>
      <c r="L413" s="898"/>
      <c r="M413" s="898"/>
      <c r="O413" s="877"/>
    </row>
    <row r="414" spans="1:15" s="875" customFormat="1" ht="15.75">
      <c r="A414" s="871"/>
      <c r="B414" s="867"/>
      <c r="C414" s="895"/>
      <c r="D414" s="795"/>
      <c r="E414" s="873"/>
      <c r="F414" s="872"/>
      <c r="G414" s="896"/>
      <c r="H414" s="897"/>
      <c r="K414" s="898"/>
      <c r="L414" s="898"/>
      <c r="M414" s="898"/>
      <c r="O414" s="877"/>
    </row>
    <row r="415" spans="1:15" s="875" customFormat="1" ht="98.25" customHeight="1">
      <c r="A415" s="871"/>
      <c r="B415" s="867"/>
      <c r="C415" s="895"/>
      <c r="D415" s="795"/>
      <c r="E415" s="873"/>
      <c r="F415" s="874"/>
      <c r="G415" s="896"/>
      <c r="H415" s="897"/>
      <c r="K415" s="898"/>
      <c r="L415" s="898"/>
      <c r="M415" s="898"/>
      <c r="O415" s="877"/>
    </row>
    <row r="416" spans="1:15" s="875" customFormat="1" ht="15.75">
      <c r="A416" s="871"/>
      <c r="B416" s="867"/>
      <c r="C416" s="895"/>
      <c r="D416" s="795"/>
      <c r="E416" s="873"/>
      <c r="F416" s="874"/>
      <c r="G416" s="896"/>
      <c r="H416" s="897"/>
      <c r="K416" s="898"/>
      <c r="L416" s="898"/>
      <c r="M416" s="898"/>
      <c r="O416" s="877"/>
    </row>
    <row r="417" spans="1:15" s="875" customFormat="1" ht="15.75">
      <c r="A417" s="871"/>
      <c r="B417" s="867"/>
      <c r="C417" s="899"/>
      <c r="D417" s="795"/>
      <c r="E417" s="873"/>
      <c r="F417" s="872"/>
      <c r="G417" s="896"/>
      <c r="H417" s="897"/>
      <c r="K417" s="898"/>
      <c r="L417" s="898"/>
      <c r="M417" s="898"/>
      <c r="O417" s="877"/>
    </row>
    <row r="418" spans="1:15" s="875" customFormat="1" ht="15.75">
      <c r="A418" s="871"/>
      <c r="B418" s="867"/>
      <c r="C418" s="895"/>
      <c r="D418" s="795"/>
      <c r="E418" s="873"/>
      <c r="F418" s="872"/>
      <c r="G418" s="896"/>
      <c r="H418" s="897"/>
      <c r="K418" s="898"/>
      <c r="L418" s="898"/>
      <c r="M418" s="898"/>
      <c r="O418" s="877"/>
    </row>
    <row r="419" spans="1:15" s="875" customFormat="1" ht="96" customHeight="1">
      <c r="A419" s="871"/>
      <c r="B419" s="867"/>
      <c r="C419" s="895"/>
      <c r="D419" s="795"/>
      <c r="E419" s="873"/>
      <c r="F419" s="874"/>
      <c r="G419" s="896"/>
      <c r="H419" s="897"/>
      <c r="K419" s="898"/>
      <c r="L419" s="898"/>
      <c r="M419" s="898"/>
      <c r="O419" s="877"/>
    </row>
    <row r="420" spans="1:15" s="875" customFormat="1" ht="15.75">
      <c r="A420" s="871"/>
      <c r="B420" s="867"/>
      <c r="C420" s="895"/>
      <c r="D420" s="795"/>
      <c r="E420" s="873"/>
      <c r="F420" s="874"/>
      <c r="G420" s="896"/>
      <c r="H420" s="897"/>
      <c r="K420" s="898"/>
      <c r="L420" s="898"/>
      <c r="M420" s="898"/>
      <c r="O420" s="877"/>
    </row>
    <row r="421" spans="1:15" s="875" customFormat="1" ht="15.75">
      <c r="A421" s="871"/>
      <c r="B421" s="867"/>
      <c r="C421" s="899"/>
      <c r="D421" s="795"/>
      <c r="E421" s="873"/>
      <c r="F421" s="872"/>
      <c r="G421" s="896"/>
      <c r="H421" s="897"/>
      <c r="K421" s="898"/>
      <c r="L421" s="898"/>
      <c r="M421" s="898"/>
      <c r="O421" s="877"/>
    </row>
    <row r="422" spans="1:15" s="875" customFormat="1" ht="15.75">
      <c r="A422" s="871"/>
      <c r="B422" s="867"/>
      <c r="C422" s="895"/>
      <c r="D422" s="795"/>
      <c r="E422" s="873"/>
      <c r="F422" s="872"/>
      <c r="G422" s="896"/>
      <c r="H422" s="897"/>
      <c r="K422" s="898"/>
      <c r="L422" s="898"/>
      <c r="M422" s="898"/>
      <c r="O422" s="877"/>
    </row>
    <row r="423" spans="1:15" s="875" customFormat="1" ht="99" customHeight="1">
      <c r="A423" s="871"/>
      <c r="B423" s="867"/>
      <c r="C423" s="895"/>
      <c r="D423" s="795"/>
      <c r="E423" s="873"/>
      <c r="F423" s="874"/>
      <c r="G423" s="896"/>
      <c r="H423" s="897"/>
      <c r="K423" s="898"/>
      <c r="L423" s="898"/>
      <c r="M423" s="898"/>
      <c r="O423" s="877"/>
    </row>
    <row r="424" spans="1:15" s="875" customFormat="1" ht="15.75">
      <c r="A424" s="871"/>
      <c r="B424" s="867"/>
      <c r="C424" s="895"/>
      <c r="D424" s="795"/>
      <c r="E424" s="873"/>
      <c r="F424" s="874"/>
      <c r="G424" s="896"/>
      <c r="H424" s="897"/>
      <c r="K424" s="898"/>
      <c r="L424" s="898"/>
      <c r="M424" s="898"/>
      <c r="O424" s="877"/>
    </row>
    <row r="425" spans="1:15" s="875" customFormat="1" ht="15.75">
      <c r="A425" s="871"/>
      <c r="B425" s="867"/>
      <c r="C425" s="899"/>
      <c r="D425" s="795"/>
      <c r="E425" s="873"/>
      <c r="F425" s="872"/>
      <c r="G425" s="896"/>
      <c r="H425" s="897"/>
      <c r="K425" s="898"/>
      <c r="L425" s="898"/>
      <c r="M425" s="898"/>
      <c r="O425" s="877"/>
    </row>
    <row r="426" spans="1:15" s="875" customFormat="1" ht="15.75">
      <c r="A426" s="871"/>
      <c r="B426" s="867"/>
      <c r="C426" s="895"/>
      <c r="D426" s="795"/>
      <c r="E426" s="873"/>
      <c r="F426" s="872"/>
      <c r="G426" s="896"/>
      <c r="H426" s="897"/>
      <c r="K426" s="898"/>
      <c r="L426" s="898"/>
      <c r="M426" s="898"/>
      <c r="O426" s="877"/>
    </row>
    <row r="427" spans="1:15" s="875" customFormat="1" ht="97.5" customHeight="1">
      <c r="A427" s="871"/>
      <c r="B427" s="867"/>
      <c r="C427" s="895"/>
      <c r="D427" s="795"/>
      <c r="E427" s="873"/>
      <c r="F427" s="874"/>
      <c r="G427" s="896"/>
      <c r="H427" s="897"/>
      <c r="K427" s="898"/>
      <c r="L427" s="898"/>
      <c r="M427" s="898"/>
      <c r="O427" s="877"/>
    </row>
    <row r="428" spans="1:15" s="875" customFormat="1" ht="15.75">
      <c r="A428" s="871"/>
      <c r="B428" s="867"/>
      <c r="C428" s="895"/>
      <c r="D428" s="795"/>
      <c r="E428" s="873"/>
      <c r="F428" s="874"/>
      <c r="G428" s="896"/>
      <c r="H428" s="897"/>
      <c r="K428" s="898"/>
      <c r="L428" s="898"/>
      <c r="M428" s="898"/>
      <c r="O428" s="877"/>
    </row>
    <row r="429" spans="1:15" s="875" customFormat="1" ht="15.75">
      <c r="A429" s="871"/>
      <c r="B429" s="867"/>
      <c r="C429" s="899"/>
      <c r="D429" s="795"/>
      <c r="E429" s="873"/>
      <c r="F429" s="872"/>
      <c r="G429" s="896"/>
      <c r="H429" s="897"/>
      <c r="K429" s="898"/>
      <c r="L429" s="898"/>
      <c r="M429" s="898"/>
      <c r="O429" s="877"/>
    </row>
    <row r="430" spans="1:15" s="875" customFormat="1" ht="15.75">
      <c r="A430" s="871"/>
      <c r="B430" s="867"/>
      <c r="C430" s="895"/>
      <c r="D430" s="795"/>
      <c r="E430" s="873"/>
      <c r="F430" s="872"/>
      <c r="G430" s="896"/>
      <c r="H430" s="897"/>
      <c r="K430" s="898"/>
      <c r="L430" s="898"/>
      <c r="M430" s="898"/>
      <c r="O430" s="877"/>
    </row>
    <row r="431" spans="1:15" s="875" customFormat="1" ht="96.75" customHeight="1">
      <c r="A431" s="871"/>
      <c r="B431" s="867"/>
      <c r="C431" s="895"/>
      <c r="D431" s="795"/>
      <c r="E431" s="873"/>
      <c r="F431" s="874"/>
      <c r="G431" s="896"/>
      <c r="H431" s="897"/>
      <c r="K431" s="898"/>
      <c r="L431" s="898"/>
      <c r="M431" s="898"/>
      <c r="O431" s="877"/>
    </row>
    <row r="432" spans="1:15" s="875" customFormat="1" ht="15.75">
      <c r="A432" s="871"/>
      <c r="B432" s="867"/>
      <c r="C432" s="895"/>
      <c r="D432" s="795"/>
      <c r="E432" s="873"/>
      <c r="F432" s="874"/>
      <c r="G432" s="896"/>
      <c r="H432" s="897"/>
      <c r="K432" s="898"/>
      <c r="L432" s="898"/>
      <c r="M432" s="898"/>
      <c r="O432" s="877"/>
    </row>
    <row r="433" spans="1:15" s="875" customFormat="1" ht="15.75">
      <c r="A433" s="871"/>
      <c r="B433" s="867"/>
      <c r="C433" s="899"/>
      <c r="D433" s="795"/>
      <c r="E433" s="873"/>
      <c r="F433" s="872"/>
      <c r="G433" s="896"/>
      <c r="H433" s="897"/>
      <c r="K433" s="898"/>
      <c r="L433" s="898"/>
      <c r="M433" s="898"/>
      <c r="O433" s="877"/>
    </row>
    <row r="434" spans="1:15" s="875" customFormat="1" ht="15.75">
      <c r="A434" s="871"/>
      <c r="B434" s="867"/>
      <c r="C434" s="895"/>
      <c r="D434" s="795"/>
      <c r="E434" s="873"/>
      <c r="F434" s="872"/>
      <c r="G434" s="896"/>
      <c r="H434" s="897"/>
      <c r="K434" s="898"/>
      <c r="L434" s="898"/>
      <c r="M434" s="898"/>
      <c r="O434" s="877"/>
    </row>
    <row r="435" spans="1:15" s="875" customFormat="1" ht="93" customHeight="1">
      <c r="A435" s="871"/>
      <c r="B435" s="867"/>
      <c r="C435" s="895"/>
      <c r="D435" s="795"/>
      <c r="E435" s="873"/>
      <c r="F435" s="874"/>
      <c r="G435" s="896"/>
      <c r="H435" s="897"/>
      <c r="K435" s="898"/>
      <c r="L435" s="898"/>
      <c r="M435" s="898"/>
      <c r="O435" s="877"/>
    </row>
    <row r="436" spans="1:15" s="875" customFormat="1" ht="15.75">
      <c r="A436" s="871"/>
      <c r="B436" s="867"/>
      <c r="C436" s="895"/>
      <c r="D436" s="795"/>
      <c r="E436" s="873"/>
      <c r="F436" s="874"/>
      <c r="G436" s="896"/>
      <c r="H436" s="897"/>
      <c r="K436" s="898"/>
      <c r="L436" s="898"/>
      <c r="M436" s="898"/>
      <c r="O436" s="877"/>
    </row>
    <row r="437" spans="1:15" s="875" customFormat="1" ht="15.75">
      <c r="A437" s="871"/>
      <c r="B437" s="867"/>
      <c r="C437" s="899"/>
      <c r="D437" s="795"/>
      <c r="E437" s="873"/>
      <c r="F437" s="872"/>
      <c r="G437" s="896"/>
      <c r="H437" s="907"/>
      <c r="K437" s="898"/>
      <c r="L437" s="898"/>
      <c r="M437" s="898"/>
      <c r="O437" s="877"/>
    </row>
    <row r="438" spans="1:15" s="875" customFormat="1" ht="15.75">
      <c r="A438" s="871"/>
      <c r="B438" s="867"/>
      <c r="C438" s="895"/>
      <c r="D438" s="795"/>
      <c r="E438" s="873"/>
      <c r="F438" s="872"/>
      <c r="G438" s="896"/>
      <c r="H438" s="897"/>
      <c r="K438" s="898"/>
      <c r="L438" s="898"/>
      <c r="M438" s="898"/>
      <c r="O438" s="877"/>
    </row>
    <row r="439" spans="1:15" s="875" customFormat="1" ht="15.75">
      <c r="A439" s="871"/>
      <c r="B439" s="867"/>
      <c r="C439" s="895"/>
      <c r="D439" s="795"/>
      <c r="E439" s="873"/>
      <c r="F439" s="874"/>
      <c r="G439" s="896"/>
      <c r="H439" s="897"/>
      <c r="K439" s="898"/>
      <c r="L439" s="898"/>
      <c r="M439" s="898"/>
      <c r="O439" s="877"/>
    </row>
    <row r="440" spans="1:15" s="875" customFormat="1" ht="15.75">
      <c r="A440" s="871"/>
      <c r="B440" s="867"/>
      <c r="C440" s="895"/>
      <c r="D440" s="795"/>
      <c r="E440" s="873"/>
      <c r="F440" s="874"/>
      <c r="G440" s="896"/>
      <c r="H440" s="897"/>
      <c r="K440" s="898"/>
      <c r="L440" s="898"/>
      <c r="M440" s="898"/>
      <c r="O440" s="877"/>
    </row>
    <row r="441" spans="1:15" s="875" customFormat="1" ht="15.75">
      <c r="A441" s="871"/>
      <c r="B441" s="867"/>
      <c r="C441" s="899"/>
      <c r="D441" s="795"/>
      <c r="E441" s="873"/>
      <c r="F441" s="872"/>
      <c r="G441" s="896"/>
      <c r="H441" s="897"/>
      <c r="K441" s="898"/>
      <c r="L441" s="898"/>
      <c r="M441" s="898"/>
      <c r="O441" s="877"/>
    </row>
    <row r="442" spans="1:15" s="875" customFormat="1" ht="15.75">
      <c r="A442" s="871"/>
      <c r="B442" s="867"/>
      <c r="C442" s="899"/>
      <c r="D442" s="795"/>
      <c r="E442" s="873"/>
      <c r="F442" s="872"/>
      <c r="G442" s="896"/>
      <c r="H442" s="897"/>
      <c r="K442" s="898"/>
      <c r="L442" s="898"/>
      <c r="M442" s="898"/>
      <c r="O442" s="877"/>
    </row>
    <row r="443" spans="2:6" ht="93.75" customHeight="1">
      <c r="B443" s="867"/>
      <c r="F443" s="796"/>
    </row>
    <row r="444" spans="2:6" ht="15.75">
      <c r="B444" s="842"/>
      <c r="F444" s="796"/>
    </row>
    <row r="445" spans="2:15" ht="15.75">
      <c r="B445" s="842"/>
      <c r="C445" s="857"/>
      <c r="F445" s="795"/>
      <c r="O445" s="908"/>
    </row>
    <row r="446" spans="2:15" ht="15.75">
      <c r="B446" s="842"/>
      <c r="F446" s="795"/>
      <c r="O446" s="908"/>
    </row>
    <row r="447" spans="2:6" ht="112.5" customHeight="1">
      <c r="B447" s="867"/>
      <c r="F447" s="796"/>
    </row>
    <row r="448" spans="2:6" ht="15.75">
      <c r="B448" s="842"/>
      <c r="F448" s="796"/>
    </row>
    <row r="449" spans="2:15" ht="15.75">
      <c r="B449" s="842"/>
      <c r="C449" s="857"/>
      <c r="F449" s="795"/>
      <c r="O449" s="908"/>
    </row>
    <row r="450" spans="2:15" ht="15.75">
      <c r="B450" s="842"/>
      <c r="F450" s="795"/>
      <c r="H450" s="909"/>
      <c r="O450" s="908"/>
    </row>
    <row r="451" spans="2:6" ht="81.75" customHeight="1">
      <c r="B451" s="867"/>
      <c r="F451" s="796"/>
    </row>
    <row r="452" spans="2:6" ht="15.75">
      <c r="B452" s="842"/>
      <c r="F452" s="796"/>
    </row>
    <row r="453" spans="2:15" ht="15.75">
      <c r="B453" s="842"/>
      <c r="C453" s="857"/>
      <c r="F453" s="795"/>
      <c r="O453" s="908"/>
    </row>
    <row r="454" spans="2:15" ht="15.75">
      <c r="B454" s="842"/>
      <c r="F454" s="795"/>
      <c r="O454" s="908"/>
    </row>
    <row r="455" spans="2:15" ht="15.75">
      <c r="B455" s="842"/>
      <c r="F455" s="795"/>
      <c r="O455" s="908"/>
    </row>
    <row r="456" spans="2:6" ht="28.5" customHeight="1">
      <c r="B456" s="867"/>
      <c r="F456" s="796"/>
    </row>
    <row r="457" spans="2:6" ht="15.75">
      <c r="B457" s="842"/>
      <c r="F457" s="796"/>
    </row>
    <row r="458" spans="2:15" ht="15.75">
      <c r="B458" s="842"/>
      <c r="C458" s="857"/>
      <c r="F458" s="795"/>
      <c r="O458" s="908"/>
    </row>
    <row r="459" spans="2:13" ht="15.75">
      <c r="B459" s="842"/>
      <c r="C459" s="857"/>
      <c r="F459" s="795"/>
      <c r="G459" s="750"/>
      <c r="H459" s="750"/>
      <c r="K459" s="750"/>
      <c r="L459" s="750"/>
      <c r="M459" s="750"/>
    </row>
    <row r="460" spans="2:6" ht="84" customHeight="1">
      <c r="B460" s="867"/>
      <c r="F460" s="796"/>
    </row>
    <row r="461" spans="2:6" ht="15.75">
      <c r="B461" s="842"/>
      <c r="F461" s="796"/>
    </row>
    <row r="462" spans="2:15" ht="15.75">
      <c r="B462" s="842"/>
      <c r="C462" s="857"/>
      <c r="F462" s="795"/>
      <c r="O462" s="908"/>
    </row>
    <row r="463" spans="2:15" ht="15.75">
      <c r="B463" s="842"/>
      <c r="C463" s="857"/>
      <c r="F463" s="795"/>
      <c r="O463" s="908"/>
    </row>
    <row r="464" spans="2:6" ht="15.75">
      <c r="B464" s="867"/>
      <c r="F464" s="796"/>
    </row>
    <row r="465" spans="2:6" ht="15.75">
      <c r="B465" s="842"/>
      <c r="F465" s="796"/>
    </row>
    <row r="466" spans="2:15" ht="15.75">
      <c r="B466" s="842"/>
      <c r="C466" s="857"/>
      <c r="F466" s="795"/>
      <c r="O466" s="908"/>
    </row>
    <row r="467" spans="2:15" ht="15.75">
      <c r="B467" s="842"/>
      <c r="C467" s="857"/>
      <c r="F467" s="795"/>
      <c r="O467" s="908"/>
    </row>
    <row r="468" spans="2:6" ht="15.75">
      <c r="B468" s="867"/>
      <c r="F468" s="796"/>
    </row>
    <row r="469" spans="2:6" ht="15.75">
      <c r="B469" s="842"/>
      <c r="F469" s="796"/>
    </row>
    <row r="470" spans="2:15" ht="15.75">
      <c r="B470" s="842"/>
      <c r="C470" s="857"/>
      <c r="F470" s="795"/>
      <c r="O470" s="908"/>
    </row>
    <row r="471" spans="1:15" s="875" customFormat="1" ht="15.75">
      <c r="A471" s="871"/>
      <c r="B471" s="867"/>
      <c r="C471" s="895"/>
      <c r="D471" s="795"/>
      <c r="E471" s="873"/>
      <c r="F471" s="872"/>
      <c r="O471" s="877"/>
    </row>
    <row r="472" spans="2:6" ht="15.75">
      <c r="B472" s="867"/>
      <c r="F472" s="796"/>
    </row>
    <row r="473" spans="2:6" ht="15.75">
      <c r="B473" s="842"/>
      <c r="F473" s="796"/>
    </row>
    <row r="474" spans="2:15" ht="15.75">
      <c r="B474" s="842"/>
      <c r="C474" s="857"/>
      <c r="F474" s="795"/>
      <c r="O474" s="908"/>
    </row>
    <row r="475" spans="2:15" ht="15.75">
      <c r="B475" s="842"/>
      <c r="C475" s="857"/>
      <c r="F475" s="795"/>
      <c r="O475" s="908"/>
    </row>
    <row r="476" spans="2:6" ht="15.75">
      <c r="B476" s="867"/>
      <c r="F476" s="796"/>
    </row>
    <row r="477" spans="2:6" ht="15.75">
      <c r="B477" s="842"/>
      <c r="F477" s="796"/>
    </row>
    <row r="478" spans="2:15" ht="15.75">
      <c r="B478" s="842"/>
      <c r="C478" s="857"/>
      <c r="F478" s="795"/>
      <c r="O478" s="908"/>
    </row>
    <row r="479" spans="2:15" ht="15.75">
      <c r="B479" s="842"/>
      <c r="C479" s="857"/>
      <c r="F479" s="795"/>
      <c r="O479" s="908"/>
    </row>
    <row r="480" spans="2:6" ht="15.75">
      <c r="B480" s="867"/>
      <c r="F480" s="796"/>
    </row>
    <row r="481" spans="2:6" ht="15.75">
      <c r="B481" s="842"/>
      <c r="F481" s="796"/>
    </row>
    <row r="482" spans="2:15" ht="15.75">
      <c r="B482" s="842"/>
      <c r="C482" s="857"/>
      <c r="F482" s="795"/>
      <c r="O482" s="908"/>
    </row>
    <row r="483" spans="2:15" ht="15.75">
      <c r="B483" s="842"/>
      <c r="F483" s="795"/>
      <c r="O483" s="908"/>
    </row>
    <row r="484" spans="2:6" ht="15.75">
      <c r="B484" s="867"/>
      <c r="F484" s="796"/>
    </row>
    <row r="485" spans="2:6" ht="15.75">
      <c r="B485" s="842"/>
      <c r="F485" s="796"/>
    </row>
    <row r="486" spans="2:15" ht="15.75">
      <c r="B486" s="842"/>
      <c r="C486" s="857"/>
      <c r="F486" s="795"/>
      <c r="O486" s="908"/>
    </row>
    <row r="487" spans="2:15" ht="15.75">
      <c r="B487" s="842"/>
      <c r="C487" s="857"/>
      <c r="F487" s="795"/>
      <c r="I487" s="856"/>
      <c r="J487" s="856"/>
      <c r="O487" s="908"/>
    </row>
    <row r="488" spans="2:6" ht="15.75">
      <c r="B488" s="867"/>
      <c r="F488" s="796"/>
    </row>
    <row r="489" spans="2:6" ht="15.75">
      <c r="B489" s="842"/>
      <c r="F489" s="796"/>
    </row>
    <row r="490" spans="2:15" ht="15.75">
      <c r="B490" s="842"/>
      <c r="C490" s="857"/>
      <c r="F490" s="795"/>
      <c r="O490" s="908"/>
    </row>
    <row r="491" spans="2:15" ht="15.75">
      <c r="B491" s="842"/>
      <c r="C491" s="857"/>
      <c r="F491" s="795"/>
      <c r="O491" s="908"/>
    </row>
    <row r="492" spans="2:6" ht="15.75">
      <c r="B492" s="867"/>
      <c r="F492" s="796"/>
    </row>
    <row r="493" spans="2:6" ht="15.75">
      <c r="B493" s="842"/>
      <c r="F493" s="796"/>
    </row>
    <row r="494" spans="2:15" ht="15.75">
      <c r="B494" s="842"/>
      <c r="C494" s="857"/>
      <c r="F494" s="795"/>
      <c r="O494" s="908"/>
    </row>
    <row r="495" spans="2:15" ht="15.75">
      <c r="B495" s="842"/>
      <c r="F495" s="795"/>
      <c r="O495" s="908"/>
    </row>
    <row r="496" spans="2:6" ht="15.75">
      <c r="B496" s="867"/>
      <c r="F496" s="796"/>
    </row>
    <row r="497" spans="2:6" ht="15.75">
      <c r="B497" s="842"/>
      <c r="F497" s="796"/>
    </row>
    <row r="498" spans="2:15" ht="15.75">
      <c r="B498" s="842"/>
      <c r="C498" s="857"/>
      <c r="F498" s="795"/>
      <c r="O498" s="908"/>
    </row>
    <row r="499" spans="2:15" ht="15.75">
      <c r="B499" s="842"/>
      <c r="F499" s="795"/>
      <c r="O499" s="908"/>
    </row>
    <row r="500" spans="2:6" ht="15.75">
      <c r="B500" s="867"/>
      <c r="F500" s="796"/>
    </row>
    <row r="501" spans="2:6" ht="15.75">
      <c r="B501" s="842"/>
      <c r="F501" s="796"/>
    </row>
    <row r="502" spans="2:15" ht="15.75">
      <c r="B502" s="842"/>
      <c r="C502" s="857"/>
      <c r="F502" s="795"/>
      <c r="O502" s="908"/>
    </row>
    <row r="503" spans="2:15" ht="15.75">
      <c r="B503" s="842"/>
      <c r="C503" s="857"/>
      <c r="F503" s="795"/>
      <c r="O503" s="908"/>
    </row>
    <row r="504" spans="2:6" ht="15.75">
      <c r="B504" s="867"/>
      <c r="F504" s="796"/>
    </row>
    <row r="505" spans="2:6" ht="15.75">
      <c r="B505" s="842"/>
      <c r="F505" s="796"/>
    </row>
    <row r="506" spans="2:15" ht="15.75">
      <c r="B506" s="842"/>
      <c r="C506" s="857"/>
      <c r="F506" s="795"/>
      <c r="O506" s="908"/>
    </row>
    <row r="507" spans="2:15" ht="15.75">
      <c r="B507" s="842"/>
      <c r="C507" s="857"/>
      <c r="F507" s="795"/>
      <c r="O507" s="908"/>
    </row>
    <row r="508" spans="2:6" ht="15.75">
      <c r="B508" s="867"/>
      <c r="F508" s="796"/>
    </row>
    <row r="509" spans="2:6" ht="15.75">
      <c r="B509" s="842"/>
      <c r="F509" s="796"/>
    </row>
    <row r="510" spans="2:15" ht="15.75">
      <c r="B510" s="842"/>
      <c r="C510" s="857"/>
      <c r="F510" s="795"/>
      <c r="O510" s="908"/>
    </row>
    <row r="511" spans="2:15" ht="15.75">
      <c r="B511" s="842"/>
      <c r="C511" s="857"/>
      <c r="F511" s="795"/>
      <c r="O511" s="908"/>
    </row>
    <row r="512" spans="2:6" ht="15.75">
      <c r="B512" s="867"/>
      <c r="F512" s="796"/>
    </row>
    <row r="513" spans="2:6" ht="15.75">
      <c r="B513" s="842"/>
      <c r="F513" s="796"/>
    </row>
    <row r="514" spans="2:15" ht="15.75">
      <c r="B514" s="842"/>
      <c r="C514" s="857"/>
      <c r="F514" s="795"/>
      <c r="O514" s="908"/>
    </row>
    <row r="515" spans="2:15" ht="15.75">
      <c r="B515" s="842"/>
      <c r="F515" s="795"/>
      <c r="O515" s="908"/>
    </row>
    <row r="516" spans="2:6" ht="15.75">
      <c r="B516" s="867"/>
      <c r="F516" s="796"/>
    </row>
    <row r="517" spans="2:6" ht="15.75">
      <c r="B517" s="842"/>
      <c r="F517" s="796"/>
    </row>
    <row r="518" spans="2:15" ht="15.75">
      <c r="B518" s="842"/>
      <c r="C518" s="857"/>
      <c r="F518" s="795"/>
      <c r="O518" s="908"/>
    </row>
    <row r="519" spans="2:15" ht="15.75">
      <c r="B519" s="842"/>
      <c r="F519" s="795"/>
      <c r="O519" s="908"/>
    </row>
    <row r="520" spans="2:6" ht="15.75">
      <c r="B520" s="867"/>
      <c r="F520" s="796"/>
    </row>
    <row r="521" spans="2:6" ht="15.75">
      <c r="B521" s="842"/>
      <c r="F521" s="796"/>
    </row>
    <row r="522" spans="2:15" ht="15.75">
      <c r="B522" s="842"/>
      <c r="C522" s="857"/>
      <c r="F522" s="795"/>
      <c r="O522" s="908"/>
    </row>
    <row r="523" spans="2:15" ht="15.75">
      <c r="B523" s="842"/>
      <c r="C523" s="857"/>
      <c r="F523" s="795"/>
      <c r="O523" s="908"/>
    </row>
    <row r="524" spans="2:6" ht="96" customHeight="1">
      <c r="B524" s="867"/>
      <c r="F524" s="796"/>
    </row>
    <row r="525" spans="2:6" ht="15.75">
      <c r="B525" s="842"/>
      <c r="F525" s="796"/>
    </row>
    <row r="526" spans="2:15" ht="15.75">
      <c r="B526" s="842"/>
      <c r="C526" s="857"/>
      <c r="F526" s="795"/>
      <c r="O526" s="908"/>
    </row>
    <row r="527" spans="2:15" ht="15.75">
      <c r="B527" s="842"/>
      <c r="C527" s="857"/>
      <c r="F527" s="795"/>
      <c r="O527" s="908"/>
    </row>
    <row r="528" spans="2:6" ht="15.75">
      <c r="B528" s="867"/>
      <c r="F528" s="796"/>
    </row>
    <row r="529" spans="2:6" ht="15.75">
      <c r="B529" s="842"/>
      <c r="F529" s="796"/>
    </row>
    <row r="530" spans="2:15" ht="15.75">
      <c r="B530" s="842"/>
      <c r="C530" s="857"/>
      <c r="F530" s="795"/>
      <c r="O530" s="908"/>
    </row>
    <row r="531" spans="2:15" ht="15.75">
      <c r="B531" s="842"/>
      <c r="F531" s="795"/>
      <c r="O531" s="908"/>
    </row>
    <row r="532" spans="2:6" ht="15.75">
      <c r="B532" s="867"/>
      <c r="F532" s="796"/>
    </row>
    <row r="533" spans="2:6" ht="15.75">
      <c r="B533" s="842"/>
      <c r="F533" s="796"/>
    </row>
    <row r="534" spans="2:15" ht="15.75">
      <c r="B534" s="842"/>
      <c r="C534" s="857"/>
      <c r="F534" s="795"/>
      <c r="O534" s="908"/>
    </row>
    <row r="535" spans="2:15" ht="15.75">
      <c r="B535" s="842"/>
      <c r="C535" s="857"/>
      <c r="F535" s="795"/>
      <c r="O535" s="908"/>
    </row>
    <row r="536" spans="2:6" ht="15.75">
      <c r="B536" s="867"/>
      <c r="F536" s="796"/>
    </row>
    <row r="537" spans="2:6" ht="15.75">
      <c r="B537" s="842"/>
      <c r="F537" s="796"/>
    </row>
    <row r="538" spans="2:15" ht="15.75">
      <c r="B538" s="842"/>
      <c r="C538" s="857"/>
      <c r="F538" s="795"/>
      <c r="O538" s="908"/>
    </row>
    <row r="539" spans="2:15" ht="15.75">
      <c r="B539" s="842"/>
      <c r="C539" s="857"/>
      <c r="F539" s="795"/>
      <c r="O539" s="908"/>
    </row>
    <row r="540" spans="2:6" ht="15.75">
      <c r="B540" s="867"/>
      <c r="F540" s="796"/>
    </row>
    <row r="541" spans="2:6" ht="15.75">
      <c r="B541" s="842"/>
      <c r="F541" s="796"/>
    </row>
    <row r="542" spans="2:15" ht="15.75">
      <c r="B542" s="842"/>
      <c r="C542" s="857"/>
      <c r="F542" s="795"/>
      <c r="O542" s="908"/>
    </row>
    <row r="543" spans="2:15" ht="15.75">
      <c r="B543" s="842"/>
      <c r="F543" s="795"/>
      <c r="O543" s="908"/>
    </row>
    <row r="544" spans="2:6" ht="15.75">
      <c r="B544" s="867"/>
      <c r="F544" s="796"/>
    </row>
    <row r="545" spans="2:6" ht="15.75">
      <c r="B545" s="842"/>
      <c r="F545" s="796"/>
    </row>
    <row r="546" spans="2:15" ht="15.75">
      <c r="B546" s="842"/>
      <c r="C546" s="857"/>
      <c r="F546" s="795"/>
      <c r="O546" s="908"/>
    </row>
    <row r="547" spans="2:15" ht="15.75">
      <c r="B547" s="842"/>
      <c r="C547" s="857"/>
      <c r="F547" s="795"/>
      <c r="O547" s="908"/>
    </row>
    <row r="548" spans="2:6" ht="15.75">
      <c r="B548" s="867"/>
      <c r="F548" s="796"/>
    </row>
    <row r="549" spans="2:6" ht="15.75">
      <c r="B549" s="842"/>
      <c r="F549" s="796"/>
    </row>
    <row r="550" spans="2:15" ht="15.75">
      <c r="B550" s="842"/>
      <c r="C550" s="857"/>
      <c r="F550" s="795"/>
      <c r="O550" s="908"/>
    </row>
    <row r="551" spans="2:15" ht="15.75">
      <c r="B551" s="842"/>
      <c r="F551" s="795"/>
      <c r="O551" s="908"/>
    </row>
    <row r="552" spans="2:6" ht="15.75">
      <c r="B552" s="867"/>
      <c r="F552" s="796"/>
    </row>
    <row r="553" spans="2:6" ht="15.75">
      <c r="B553" s="842"/>
      <c r="F553" s="796"/>
    </row>
    <row r="554" spans="2:15" ht="15.75">
      <c r="B554" s="842"/>
      <c r="C554" s="857"/>
      <c r="F554" s="795"/>
      <c r="O554" s="908"/>
    </row>
    <row r="555" spans="2:15" ht="15.75">
      <c r="B555" s="842"/>
      <c r="C555" s="857"/>
      <c r="F555" s="795"/>
      <c r="O555" s="908"/>
    </row>
    <row r="556" spans="2:6" ht="15.75">
      <c r="B556" s="867"/>
      <c r="F556" s="796"/>
    </row>
    <row r="557" spans="2:6" ht="15.75">
      <c r="B557" s="842"/>
      <c r="F557" s="796"/>
    </row>
    <row r="558" spans="2:15" ht="15.75">
      <c r="B558" s="842"/>
      <c r="C558" s="857"/>
      <c r="F558" s="795"/>
      <c r="O558" s="908"/>
    </row>
    <row r="559" spans="2:15" ht="15.75">
      <c r="B559" s="842"/>
      <c r="F559" s="795"/>
      <c r="O559" s="908"/>
    </row>
    <row r="560" spans="2:6" ht="15.75">
      <c r="B560" s="867"/>
      <c r="F560" s="796"/>
    </row>
    <row r="561" spans="2:6" ht="15.75">
      <c r="B561" s="842"/>
      <c r="F561" s="796"/>
    </row>
    <row r="562" spans="2:15" ht="15.75">
      <c r="B562" s="842"/>
      <c r="C562" s="857"/>
      <c r="F562" s="795"/>
      <c r="O562" s="908"/>
    </row>
    <row r="563" spans="2:15" ht="15.75">
      <c r="B563" s="842"/>
      <c r="C563" s="857"/>
      <c r="F563" s="795"/>
      <c r="O563" s="908"/>
    </row>
    <row r="564" spans="2:6" ht="15.75">
      <c r="B564" s="867"/>
      <c r="F564" s="796"/>
    </row>
    <row r="565" spans="2:6" ht="15.75">
      <c r="B565" s="842"/>
      <c r="F565" s="796"/>
    </row>
    <row r="566" spans="2:15" ht="15.75">
      <c r="B566" s="842"/>
      <c r="C566" s="857"/>
      <c r="F566" s="795"/>
      <c r="O566" s="908"/>
    </row>
    <row r="567" spans="2:15" ht="15.75">
      <c r="B567" s="842"/>
      <c r="F567" s="795"/>
      <c r="O567" s="908"/>
    </row>
    <row r="568" spans="2:6" ht="15.75">
      <c r="B568" s="867"/>
      <c r="F568" s="796"/>
    </row>
    <row r="569" spans="2:6" ht="15.75">
      <c r="B569" s="842"/>
      <c r="F569" s="796"/>
    </row>
    <row r="570" spans="2:15" ht="15.75">
      <c r="B570" s="842"/>
      <c r="C570" s="857"/>
      <c r="F570" s="795"/>
      <c r="O570" s="908"/>
    </row>
    <row r="571" spans="2:15" ht="15.75">
      <c r="B571" s="842"/>
      <c r="C571" s="857"/>
      <c r="F571" s="795"/>
      <c r="O571" s="908"/>
    </row>
    <row r="572" spans="2:6" ht="15.75">
      <c r="B572" s="867"/>
      <c r="F572" s="796"/>
    </row>
    <row r="573" spans="2:6" ht="15.75">
      <c r="B573" s="842"/>
      <c r="F573" s="796"/>
    </row>
    <row r="574" spans="2:15" ht="15.75">
      <c r="B574" s="842"/>
      <c r="C574" s="857"/>
      <c r="F574" s="795"/>
      <c r="O574" s="908"/>
    </row>
    <row r="575" spans="2:15" ht="15.75">
      <c r="B575" s="842"/>
      <c r="C575" s="857"/>
      <c r="F575" s="795"/>
      <c r="O575" s="908"/>
    </row>
    <row r="576" spans="2:6" ht="15.75">
      <c r="B576" s="867"/>
      <c r="F576" s="796"/>
    </row>
    <row r="577" spans="2:6" ht="15.75">
      <c r="B577" s="842"/>
      <c r="F577" s="796"/>
    </row>
    <row r="578" spans="2:15" ht="15.75">
      <c r="B578" s="842"/>
      <c r="C578" s="857"/>
      <c r="F578" s="795"/>
      <c r="O578" s="908"/>
    </row>
    <row r="579" spans="2:15" ht="15.75">
      <c r="B579" s="842"/>
      <c r="C579" s="857"/>
      <c r="F579" s="795"/>
      <c r="O579" s="908"/>
    </row>
    <row r="580" spans="2:6" ht="15.75">
      <c r="B580" s="867"/>
      <c r="F580" s="796"/>
    </row>
    <row r="581" spans="2:6" ht="15.75">
      <c r="B581" s="842"/>
      <c r="F581" s="796"/>
    </row>
    <row r="582" spans="2:15" ht="15.75">
      <c r="B582" s="842"/>
      <c r="C582" s="857"/>
      <c r="F582" s="795"/>
      <c r="O582" s="908"/>
    </row>
    <row r="583" spans="2:15" ht="15.75">
      <c r="B583" s="842"/>
      <c r="C583" s="857"/>
      <c r="F583" s="795"/>
      <c r="O583" s="908"/>
    </row>
    <row r="584" spans="2:6" ht="15.75">
      <c r="B584" s="867"/>
      <c r="F584" s="796"/>
    </row>
    <row r="585" spans="2:6" ht="15.75">
      <c r="B585" s="842"/>
      <c r="F585" s="796"/>
    </row>
    <row r="586" spans="2:15" ht="15.75">
      <c r="B586" s="842"/>
      <c r="C586" s="857"/>
      <c r="F586" s="795"/>
      <c r="O586" s="908"/>
    </row>
    <row r="587" spans="2:6" ht="15.75">
      <c r="B587" s="842"/>
      <c r="C587" s="857"/>
      <c r="F587" s="795"/>
    </row>
    <row r="588" spans="1:15" ht="15.75">
      <c r="A588" s="871"/>
      <c r="B588" s="867"/>
      <c r="C588" s="872"/>
      <c r="E588" s="904"/>
      <c r="F588" s="874"/>
      <c r="O588" s="877"/>
    </row>
    <row r="589" spans="1:15" ht="15.75">
      <c r="A589" s="871"/>
      <c r="B589" s="867"/>
      <c r="C589" s="872"/>
      <c r="E589" s="904"/>
      <c r="F589" s="872"/>
      <c r="O589" s="877"/>
    </row>
    <row r="590" spans="1:15" ht="15.75">
      <c r="A590" s="871"/>
      <c r="B590" s="867"/>
      <c r="C590" s="905"/>
      <c r="E590" s="877"/>
      <c r="F590" s="872"/>
      <c r="O590" s="877"/>
    </row>
    <row r="591" spans="2:6" ht="15.75">
      <c r="B591" s="842"/>
      <c r="F591" s="795"/>
    </row>
    <row r="592" spans="2:6" ht="81" customHeight="1">
      <c r="B592" s="890"/>
      <c r="F592" s="796"/>
    </row>
    <row r="593" spans="2:6" ht="15.75">
      <c r="B593" s="890"/>
      <c r="F593" s="796"/>
    </row>
    <row r="594" spans="2:9" ht="15.75">
      <c r="B594" s="842"/>
      <c r="C594" s="857"/>
      <c r="F594" s="795"/>
      <c r="I594" s="894"/>
    </row>
    <row r="595" spans="2:13" ht="15.75">
      <c r="B595" s="842"/>
      <c r="F595" s="796"/>
      <c r="G595" s="750"/>
      <c r="H595" s="750"/>
      <c r="K595" s="750"/>
      <c r="L595" s="750"/>
      <c r="M595" s="750"/>
    </row>
    <row r="596" spans="2:13" ht="15.75">
      <c r="B596" s="842"/>
      <c r="F596" s="796"/>
      <c r="G596" s="750"/>
      <c r="H596" s="750"/>
      <c r="K596" s="750"/>
      <c r="L596" s="750"/>
      <c r="M596" s="750"/>
    </row>
    <row r="597" spans="2:13" ht="15.75">
      <c r="B597" s="842"/>
      <c r="F597" s="796"/>
      <c r="G597" s="750"/>
      <c r="H597" s="750"/>
      <c r="K597" s="750"/>
      <c r="L597" s="750"/>
      <c r="M597" s="750"/>
    </row>
    <row r="598" spans="2:13" ht="15.75">
      <c r="B598" s="842"/>
      <c r="C598" s="857"/>
      <c r="F598" s="795"/>
      <c r="G598" s="750"/>
      <c r="H598" s="750"/>
      <c r="K598" s="750"/>
      <c r="L598" s="750"/>
      <c r="M598" s="750"/>
    </row>
    <row r="599" spans="2:13" ht="15.75">
      <c r="B599" s="842"/>
      <c r="C599" s="857"/>
      <c r="F599" s="795"/>
      <c r="G599" s="750"/>
      <c r="H599" s="750"/>
      <c r="K599" s="750"/>
      <c r="L599" s="750"/>
      <c r="M599" s="750"/>
    </row>
    <row r="600" spans="2:13" ht="15.75">
      <c r="B600" s="842"/>
      <c r="F600" s="796"/>
      <c r="G600" s="750"/>
      <c r="H600" s="750"/>
      <c r="K600" s="750"/>
      <c r="L600" s="750"/>
      <c r="M600" s="750"/>
    </row>
    <row r="601" spans="2:13" ht="15.75">
      <c r="B601" s="842"/>
      <c r="F601" s="796"/>
      <c r="G601" s="750"/>
      <c r="H601" s="750"/>
      <c r="K601" s="750"/>
      <c r="L601" s="750"/>
      <c r="M601" s="750"/>
    </row>
    <row r="602" spans="2:13" ht="15.75">
      <c r="B602" s="842"/>
      <c r="C602" s="857"/>
      <c r="F602" s="795"/>
      <c r="G602" s="750"/>
      <c r="H602" s="750"/>
      <c r="K602" s="750"/>
      <c r="L602" s="750"/>
      <c r="M602" s="750"/>
    </row>
    <row r="603" spans="2:13" ht="15.75">
      <c r="B603" s="842"/>
      <c r="F603" s="795"/>
      <c r="G603" s="750"/>
      <c r="H603" s="750"/>
      <c r="K603" s="750"/>
      <c r="L603" s="750"/>
      <c r="M603" s="750"/>
    </row>
    <row r="604" spans="1:15" s="875" customFormat="1" ht="15.75">
      <c r="A604" s="871"/>
      <c r="B604" s="867"/>
      <c r="C604" s="872"/>
      <c r="D604" s="795"/>
      <c r="E604" s="873"/>
      <c r="F604" s="874"/>
      <c r="O604" s="877"/>
    </row>
    <row r="605" spans="1:15" s="875" customFormat="1" ht="15.75">
      <c r="A605" s="871"/>
      <c r="B605" s="867"/>
      <c r="C605" s="872"/>
      <c r="D605" s="795"/>
      <c r="E605" s="873"/>
      <c r="F605" s="874"/>
      <c r="O605" s="877"/>
    </row>
    <row r="606" spans="1:15" s="875" customFormat="1" ht="15.75">
      <c r="A606" s="871"/>
      <c r="B606" s="867"/>
      <c r="C606" s="905"/>
      <c r="D606" s="795"/>
      <c r="E606" s="873"/>
      <c r="F606" s="872"/>
      <c r="O606" s="877"/>
    </row>
    <row r="607" spans="1:15" s="875" customFormat="1" ht="15.75">
      <c r="A607" s="871"/>
      <c r="B607" s="867"/>
      <c r="C607" s="905"/>
      <c r="D607" s="795"/>
      <c r="E607" s="873"/>
      <c r="F607" s="872"/>
      <c r="O607" s="877"/>
    </row>
    <row r="608" spans="1:15" s="875" customFormat="1" ht="15.75">
      <c r="A608" s="871"/>
      <c r="B608" s="867"/>
      <c r="C608" s="872"/>
      <c r="D608" s="795"/>
      <c r="E608" s="873"/>
      <c r="F608" s="874"/>
      <c r="O608" s="877"/>
    </row>
    <row r="609" spans="1:15" s="875" customFormat="1" ht="15.75">
      <c r="A609" s="871"/>
      <c r="B609" s="867"/>
      <c r="C609" s="872"/>
      <c r="D609" s="795"/>
      <c r="E609" s="873"/>
      <c r="F609" s="874"/>
      <c r="O609" s="877"/>
    </row>
    <row r="610" spans="1:15" s="875" customFormat="1" ht="15.75">
      <c r="A610" s="871"/>
      <c r="B610" s="867"/>
      <c r="C610" s="905"/>
      <c r="D610" s="795"/>
      <c r="E610" s="873"/>
      <c r="F610" s="872"/>
      <c r="O610" s="877"/>
    </row>
    <row r="611" spans="1:15" s="875" customFormat="1" ht="15.75">
      <c r="A611" s="871"/>
      <c r="B611" s="867"/>
      <c r="C611" s="905"/>
      <c r="D611" s="795"/>
      <c r="E611" s="873"/>
      <c r="F611" s="872"/>
      <c r="O611" s="877"/>
    </row>
    <row r="612" spans="1:15" s="875" customFormat="1" ht="15.75">
      <c r="A612" s="871"/>
      <c r="B612" s="867"/>
      <c r="C612" s="872"/>
      <c r="D612" s="795"/>
      <c r="E612" s="873"/>
      <c r="F612" s="874"/>
      <c r="O612" s="877"/>
    </row>
    <row r="613" spans="1:15" s="875" customFormat="1" ht="15.75">
      <c r="A613" s="871"/>
      <c r="B613" s="867"/>
      <c r="C613" s="872"/>
      <c r="D613" s="795"/>
      <c r="E613" s="873"/>
      <c r="F613" s="874"/>
      <c r="O613" s="877"/>
    </row>
    <row r="614" spans="1:15" s="875" customFormat="1" ht="15.75">
      <c r="A614" s="871"/>
      <c r="B614" s="867"/>
      <c r="C614" s="905"/>
      <c r="D614" s="795"/>
      <c r="E614" s="873"/>
      <c r="F614" s="872"/>
      <c r="O614" s="877"/>
    </row>
    <row r="615" spans="1:15" s="875" customFormat="1" ht="15.75">
      <c r="A615" s="871"/>
      <c r="B615" s="867"/>
      <c r="C615" s="905"/>
      <c r="D615" s="795"/>
      <c r="E615" s="873"/>
      <c r="F615" s="872"/>
      <c r="O615" s="877"/>
    </row>
    <row r="616" spans="1:15" s="875" customFormat="1" ht="80.25" customHeight="1">
      <c r="A616" s="871"/>
      <c r="B616" s="867"/>
      <c r="C616" s="872"/>
      <c r="D616" s="795"/>
      <c r="E616" s="873"/>
      <c r="F616" s="874"/>
      <c r="O616" s="877"/>
    </row>
    <row r="617" spans="1:15" s="875" customFormat="1" ht="15.75">
      <c r="A617" s="871"/>
      <c r="B617" s="867"/>
      <c r="C617" s="872"/>
      <c r="D617" s="795"/>
      <c r="E617" s="873"/>
      <c r="F617" s="874"/>
      <c r="O617" s="877"/>
    </row>
    <row r="618" spans="1:15" s="875" customFormat="1" ht="15.75">
      <c r="A618" s="871"/>
      <c r="B618" s="867"/>
      <c r="C618" s="905"/>
      <c r="D618" s="795"/>
      <c r="E618" s="873"/>
      <c r="F618" s="872"/>
      <c r="O618" s="877"/>
    </row>
    <row r="619" spans="1:15" s="875" customFormat="1" ht="15.75">
      <c r="A619" s="871"/>
      <c r="B619" s="867"/>
      <c r="C619" s="872"/>
      <c r="D619" s="795"/>
      <c r="E619" s="873"/>
      <c r="F619" s="872"/>
      <c r="O619" s="877"/>
    </row>
    <row r="620" spans="1:15" s="875" customFormat="1" ht="81" customHeight="1">
      <c r="A620" s="871"/>
      <c r="B620" s="867"/>
      <c r="C620" s="872"/>
      <c r="D620" s="795"/>
      <c r="E620" s="873"/>
      <c r="F620" s="874"/>
      <c r="O620" s="877"/>
    </row>
    <row r="621" spans="1:15" s="875" customFormat="1" ht="15.75">
      <c r="A621" s="871"/>
      <c r="B621" s="867"/>
      <c r="C621" s="872"/>
      <c r="D621" s="795"/>
      <c r="E621" s="873"/>
      <c r="F621" s="874"/>
      <c r="O621" s="877"/>
    </row>
    <row r="622" spans="1:15" s="875" customFormat="1" ht="15.75">
      <c r="A622" s="871"/>
      <c r="B622" s="867"/>
      <c r="C622" s="905"/>
      <c r="D622" s="795"/>
      <c r="E622" s="873"/>
      <c r="F622" s="872"/>
      <c r="O622" s="877"/>
    </row>
    <row r="623" spans="1:15" s="875" customFormat="1" ht="15.75">
      <c r="A623" s="871"/>
      <c r="B623" s="867"/>
      <c r="C623" s="905"/>
      <c r="D623" s="795"/>
      <c r="E623" s="873"/>
      <c r="F623" s="872"/>
      <c r="O623" s="877"/>
    </row>
    <row r="624" spans="1:15" s="875" customFormat="1" ht="15.75">
      <c r="A624" s="871"/>
      <c r="B624" s="867"/>
      <c r="C624" s="872"/>
      <c r="D624" s="795"/>
      <c r="E624" s="873"/>
      <c r="F624" s="874"/>
      <c r="O624" s="877"/>
    </row>
    <row r="625" spans="1:15" s="875" customFormat="1" ht="15.75">
      <c r="A625" s="871"/>
      <c r="B625" s="867"/>
      <c r="C625" s="872"/>
      <c r="D625" s="795"/>
      <c r="E625" s="873"/>
      <c r="F625" s="874"/>
      <c r="O625" s="877"/>
    </row>
    <row r="626" spans="1:15" s="875" customFormat="1" ht="15.75">
      <c r="A626" s="871"/>
      <c r="B626" s="867"/>
      <c r="C626" s="905"/>
      <c r="D626" s="795"/>
      <c r="E626" s="873"/>
      <c r="F626" s="872"/>
      <c r="I626" s="910"/>
      <c r="O626" s="877"/>
    </row>
    <row r="627" spans="1:15" s="875" customFormat="1" ht="15.75">
      <c r="A627" s="871"/>
      <c r="B627" s="867"/>
      <c r="C627" s="905"/>
      <c r="D627" s="795"/>
      <c r="E627" s="873"/>
      <c r="F627" s="872"/>
      <c r="I627" s="910"/>
      <c r="O627" s="877"/>
    </row>
    <row r="628" spans="1:15" s="875" customFormat="1" ht="15.75">
      <c r="A628" s="871"/>
      <c r="B628" s="867"/>
      <c r="C628" s="872"/>
      <c r="D628" s="795"/>
      <c r="E628" s="873"/>
      <c r="F628" s="874"/>
      <c r="H628" s="891"/>
      <c r="O628" s="877"/>
    </row>
    <row r="629" spans="1:15" s="875" customFormat="1" ht="15.75">
      <c r="A629" s="871"/>
      <c r="B629" s="867"/>
      <c r="C629" s="872"/>
      <c r="D629" s="795"/>
      <c r="E629" s="873"/>
      <c r="F629" s="874"/>
      <c r="O629" s="877"/>
    </row>
    <row r="630" spans="1:15" s="875" customFormat="1" ht="15.75">
      <c r="A630" s="871"/>
      <c r="B630" s="867"/>
      <c r="C630" s="905"/>
      <c r="D630" s="795"/>
      <c r="E630" s="873"/>
      <c r="F630" s="872"/>
      <c r="I630" s="910"/>
      <c r="O630" s="877"/>
    </row>
    <row r="631" spans="1:15" s="875" customFormat="1" ht="15.75">
      <c r="A631" s="871"/>
      <c r="B631" s="867"/>
      <c r="C631" s="905"/>
      <c r="D631" s="795"/>
      <c r="E631" s="873"/>
      <c r="F631" s="872"/>
      <c r="I631" s="910"/>
      <c r="O631" s="877"/>
    </row>
    <row r="632" spans="1:15" s="875" customFormat="1" ht="15.75">
      <c r="A632" s="871"/>
      <c r="B632" s="867"/>
      <c r="C632" s="872"/>
      <c r="D632" s="795"/>
      <c r="E632" s="873"/>
      <c r="F632" s="874"/>
      <c r="H632" s="891"/>
      <c r="O632" s="877"/>
    </row>
    <row r="633" spans="1:15" s="875" customFormat="1" ht="15.75">
      <c r="A633" s="871"/>
      <c r="B633" s="867"/>
      <c r="C633" s="872"/>
      <c r="D633" s="795"/>
      <c r="E633" s="873"/>
      <c r="F633" s="874"/>
      <c r="O633" s="877"/>
    </row>
    <row r="634" spans="1:15" s="875" customFormat="1" ht="15.75">
      <c r="A634" s="871"/>
      <c r="B634" s="867"/>
      <c r="C634" s="905"/>
      <c r="D634" s="795"/>
      <c r="E634" s="873"/>
      <c r="F634" s="872"/>
      <c r="I634" s="910"/>
      <c r="O634" s="877"/>
    </row>
    <row r="635" spans="1:15" s="875" customFormat="1" ht="15.75">
      <c r="A635" s="871"/>
      <c r="B635" s="867"/>
      <c r="C635" s="905"/>
      <c r="D635" s="795"/>
      <c r="E635" s="873"/>
      <c r="F635" s="872"/>
      <c r="I635" s="910"/>
      <c r="O635" s="877"/>
    </row>
    <row r="636" spans="1:15" s="875" customFormat="1" ht="96.75" customHeight="1">
      <c r="A636" s="871"/>
      <c r="B636" s="867"/>
      <c r="C636" s="872"/>
      <c r="D636" s="795"/>
      <c r="E636" s="873"/>
      <c r="F636" s="874"/>
      <c r="O636" s="877"/>
    </row>
    <row r="637" spans="1:15" s="875" customFormat="1" ht="15.75">
      <c r="A637" s="871"/>
      <c r="B637" s="867"/>
      <c r="C637" s="872"/>
      <c r="D637" s="795"/>
      <c r="E637" s="873"/>
      <c r="F637" s="874"/>
      <c r="O637" s="877"/>
    </row>
    <row r="638" spans="1:15" s="875" customFormat="1" ht="15.75">
      <c r="A638" s="871"/>
      <c r="B638" s="867"/>
      <c r="C638" s="905"/>
      <c r="D638" s="795"/>
      <c r="E638" s="873"/>
      <c r="F638" s="872"/>
      <c r="I638" s="910"/>
      <c r="O638" s="877"/>
    </row>
    <row r="639" spans="1:15" s="875" customFormat="1" ht="15.75">
      <c r="A639" s="871"/>
      <c r="B639" s="867"/>
      <c r="C639" s="872"/>
      <c r="D639" s="795"/>
      <c r="E639" s="873"/>
      <c r="F639" s="872"/>
      <c r="I639" s="910"/>
      <c r="O639" s="877"/>
    </row>
    <row r="640" spans="1:15" s="875" customFormat="1" ht="105" customHeight="1">
      <c r="A640" s="871"/>
      <c r="B640" s="867"/>
      <c r="C640" s="872"/>
      <c r="D640" s="795"/>
      <c r="E640" s="873"/>
      <c r="F640" s="874"/>
      <c r="O640" s="877"/>
    </row>
    <row r="641" spans="1:15" s="875" customFormat="1" ht="15.75">
      <c r="A641" s="871"/>
      <c r="B641" s="867"/>
      <c r="C641" s="872"/>
      <c r="D641" s="795"/>
      <c r="E641" s="873"/>
      <c r="F641" s="874"/>
      <c r="O641" s="877"/>
    </row>
    <row r="642" spans="1:15" s="875" customFormat="1" ht="15.75">
      <c r="A642" s="871"/>
      <c r="B642" s="867"/>
      <c r="C642" s="905"/>
      <c r="D642" s="795"/>
      <c r="E642" s="873"/>
      <c r="F642" s="872"/>
      <c r="I642" s="910"/>
      <c r="O642" s="877"/>
    </row>
    <row r="643" spans="2:13" ht="15.75">
      <c r="B643" s="842"/>
      <c r="F643" s="796"/>
      <c r="G643" s="750"/>
      <c r="H643" s="750"/>
      <c r="K643" s="750"/>
      <c r="L643" s="750"/>
      <c r="M643" s="750"/>
    </row>
    <row r="644" spans="1:15" s="875" customFormat="1" ht="15.75">
      <c r="A644" s="871"/>
      <c r="B644" s="867"/>
      <c r="C644" s="872"/>
      <c r="D644" s="795"/>
      <c r="E644" s="873"/>
      <c r="F644" s="874"/>
      <c r="O644" s="877"/>
    </row>
    <row r="645" spans="1:15" s="875" customFormat="1" ht="15.75">
      <c r="A645" s="871"/>
      <c r="B645" s="867"/>
      <c r="C645" s="872"/>
      <c r="D645" s="795"/>
      <c r="E645" s="873"/>
      <c r="F645" s="874"/>
      <c r="O645" s="877"/>
    </row>
    <row r="646" spans="1:15" s="875" customFormat="1" ht="15.75">
      <c r="A646" s="871"/>
      <c r="B646" s="867"/>
      <c r="C646" s="905"/>
      <c r="D646" s="795"/>
      <c r="E646" s="873"/>
      <c r="F646" s="872"/>
      <c r="O646" s="877"/>
    </row>
    <row r="647" spans="1:15" s="875" customFormat="1" ht="15.75">
      <c r="A647" s="871"/>
      <c r="B647" s="867"/>
      <c r="C647" s="905"/>
      <c r="D647" s="795"/>
      <c r="E647" s="873"/>
      <c r="F647" s="872"/>
      <c r="O647" s="877"/>
    </row>
    <row r="648" spans="1:15" s="875" customFormat="1" ht="15.75">
      <c r="A648" s="871"/>
      <c r="B648" s="867"/>
      <c r="C648" s="872"/>
      <c r="D648" s="795"/>
      <c r="E648" s="873"/>
      <c r="F648" s="874"/>
      <c r="O648" s="877"/>
    </row>
    <row r="649" spans="1:15" s="875" customFormat="1" ht="15.75">
      <c r="A649" s="871"/>
      <c r="B649" s="867"/>
      <c r="C649" s="872"/>
      <c r="D649" s="795"/>
      <c r="E649" s="873"/>
      <c r="F649" s="874"/>
      <c r="O649" s="877"/>
    </row>
    <row r="650" spans="1:15" s="875" customFormat="1" ht="15.75">
      <c r="A650" s="871"/>
      <c r="B650" s="867"/>
      <c r="C650" s="905"/>
      <c r="D650" s="795"/>
      <c r="E650" s="873"/>
      <c r="F650" s="872"/>
      <c r="O650" s="877"/>
    </row>
    <row r="651" spans="1:15" s="875" customFormat="1" ht="15.75">
      <c r="A651" s="871"/>
      <c r="B651" s="867"/>
      <c r="C651" s="872"/>
      <c r="D651" s="795"/>
      <c r="E651" s="873"/>
      <c r="F651" s="872"/>
      <c r="O651" s="877"/>
    </row>
    <row r="652" spans="1:15" s="875" customFormat="1" ht="92.25" customHeight="1">
      <c r="A652" s="871"/>
      <c r="B652" s="867"/>
      <c r="C652" s="872"/>
      <c r="D652" s="795"/>
      <c r="E652" s="873"/>
      <c r="F652" s="874"/>
      <c r="O652" s="877"/>
    </row>
    <row r="653" spans="1:15" s="875" customFormat="1" ht="15.75">
      <c r="A653" s="871"/>
      <c r="B653" s="867"/>
      <c r="C653" s="872"/>
      <c r="D653" s="795"/>
      <c r="E653" s="873"/>
      <c r="F653" s="874"/>
      <c r="O653" s="877"/>
    </row>
    <row r="654" spans="1:15" s="875" customFormat="1" ht="15.75">
      <c r="A654" s="871"/>
      <c r="B654" s="867"/>
      <c r="C654" s="905"/>
      <c r="D654" s="795"/>
      <c r="E654" s="873"/>
      <c r="F654" s="872"/>
      <c r="O654" s="877"/>
    </row>
    <row r="655" spans="1:15" s="875" customFormat="1" ht="15.75">
      <c r="A655" s="871"/>
      <c r="B655" s="867"/>
      <c r="C655" s="905"/>
      <c r="D655" s="795"/>
      <c r="E655" s="873"/>
      <c r="F655" s="872"/>
      <c r="O655" s="877"/>
    </row>
    <row r="656" spans="1:15" s="875" customFormat="1" ht="15.75">
      <c r="A656" s="871"/>
      <c r="B656" s="867"/>
      <c r="C656" s="872"/>
      <c r="D656" s="795"/>
      <c r="E656" s="873"/>
      <c r="F656" s="874"/>
      <c r="O656" s="877"/>
    </row>
    <row r="657" spans="1:15" s="875" customFormat="1" ht="15.75">
      <c r="A657" s="871"/>
      <c r="B657" s="867"/>
      <c r="C657" s="872"/>
      <c r="D657" s="795"/>
      <c r="E657" s="873"/>
      <c r="F657" s="874"/>
      <c r="O657" s="877"/>
    </row>
    <row r="658" spans="1:15" s="875" customFormat="1" ht="15.75">
      <c r="A658" s="871"/>
      <c r="B658" s="867"/>
      <c r="C658" s="905"/>
      <c r="D658" s="795"/>
      <c r="E658" s="873"/>
      <c r="F658" s="872"/>
      <c r="O658" s="877"/>
    </row>
    <row r="659" spans="1:15" s="875" customFormat="1" ht="15.75">
      <c r="A659" s="871"/>
      <c r="B659" s="867"/>
      <c r="C659" s="905"/>
      <c r="D659" s="795"/>
      <c r="E659" s="873"/>
      <c r="F659" s="872"/>
      <c r="O659" s="877"/>
    </row>
    <row r="660" spans="1:15" s="875" customFormat="1" ht="15.75">
      <c r="A660" s="871"/>
      <c r="B660" s="867"/>
      <c r="C660" s="872"/>
      <c r="D660" s="795"/>
      <c r="E660" s="873"/>
      <c r="F660" s="874"/>
      <c r="O660" s="877"/>
    </row>
    <row r="661" spans="1:15" s="875" customFormat="1" ht="15.75">
      <c r="A661" s="871"/>
      <c r="B661" s="867"/>
      <c r="C661" s="872"/>
      <c r="D661" s="795"/>
      <c r="E661" s="873"/>
      <c r="F661" s="874"/>
      <c r="O661" s="877"/>
    </row>
    <row r="662" spans="1:15" s="875" customFormat="1" ht="15.75">
      <c r="A662" s="871"/>
      <c r="B662" s="867"/>
      <c r="C662" s="905"/>
      <c r="D662" s="795"/>
      <c r="E662" s="873"/>
      <c r="F662" s="872"/>
      <c r="O662" s="904"/>
    </row>
    <row r="663" spans="1:15" s="875" customFormat="1" ht="15.75">
      <c r="A663" s="871"/>
      <c r="B663" s="867"/>
      <c r="C663" s="905"/>
      <c r="D663" s="795"/>
      <c r="E663" s="873"/>
      <c r="F663" s="872"/>
      <c r="O663" s="904"/>
    </row>
    <row r="664" spans="1:15" s="875" customFormat="1" ht="15.75">
      <c r="A664" s="871"/>
      <c r="B664" s="867"/>
      <c r="C664" s="872"/>
      <c r="D664" s="795"/>
      <c r="E664" s="873"/>
      <c r="F664" s="874"/>
      <c r="O664" s="877"/>
    </row>
    <row r="665" spans="1:15" s="875" customFormat="1" ht="15.75">
      <c r="A665" s="871"/>
      <c r="B665" s="867"/>
      <c r="C665" s="872"/>
      <c r="D665" s="795"/>
      <c r="E665" s="873"/>
      <c r="F665" s="874"/>
      <c r="O665" s="877"/>
    </row>
    <row r="666" spans="1:15" s="875" customFormat="1" ht="15.75">
      <c r="A666" s="871"/>
      <c r="B666" s="867"/>
      <c r="C666" s="905"/>
      <c r="D666" s="795"/>
      <c r="E666" s="873"/>
      <c r="F666" s="872"/>
      <c r="O666" s="877"/>
    </row>
    <row r="667" spans="2:13" ht="15.75">
      <c r="B667" s="842"/>
      <c r="F667" s="796"/>
      <c r="G667" s="750"/>
      <c r="H667" s="750"/>
      <c r="K667" s="750"/>
      <c r="L667" s="750"/>
      <c r="M667" s="750"/>
    </row>
    <row r="668" spans="2:6" ht="15.75">
      <c r="B668" s="842"/>
      <c r="F668" s="796"/>
    </row>
    <row r="669" spans="2:6" ht="15.75">
      <c r="B669" s="842"/>
      <c r="F669" s="796"/>
    </row>
    <row r="670" spans="2:15" ht="15.75">
      <c r="B670" s="842"/>
      <c r="C670" s="857"/>
      <c r="F670" s="795"/>
      <c r="O670" s="908"/>
    </row>
    <row r="671" spans="2:15" ht="15.75">
      <c r="B671" s="842"/>
      <c r="F671" s="796"/>
      <c r="O671" s="889"/>
    </row>
    <row r="672" spans="1:15" ht="15.75">
      <c r="A672" s="911"/>
      <c r="B672" s="842"/>
      <c r="F672" s="796"/>
      <c r="O672" s="889"/>
    </row>
    <row r="673" spans="2:15" ht="15.75">
      <c r="B673" s="842"/>
      <c r="F673" s="796"/>
      <c r="O673" s="889"/>
    </row>
    <row r="674" spans="2:15" ht="15.75">
      <c r="B674" s="842"/>
      <c r="C674" s="857"/>
      <c r="F674" s="795"/>
      <c r="O674" s="912"/>
    </row>
    <row r="675" spans="2:15" ht="15.75">
      <c r="B675" s="842"/>
      <c r="F675" s="795"/>
      <c r="O675" s="889"/>
    </row>
    <row r="676" spans="1:15" ht="15.75">
      <c r="A676" s="911"/>
      <c r="B676" s="842"/>
      <c r="F676" s="796"/>
      <c r="O676" s="889"/>
    </row>
    <row r="677" spans="2:15" ht="15.75">
      <c r="B677" s="842"/>
      <c r="F677" s="796"/>
      <c r="O677" s="889"/>
    </row>
    <row r="678" spans="2:15" ht="15.75">
      <c r="B678" s="842"/>
      <c r="C678" s="857"/>
      <c r="F678" s="795"/>
      <c r="O678" s="912"/>
    </row>
    <row r="679" spans="2:15" ht="15.75">
      <c r="B679" s="842"/>
      <c r="F679" s="795"/>
      <c r="O679" s="912"/>
    </row>
    <row r="680" spans="1:15" ht="15.75">
      <c r="A680" s="911"/>
      <c r="B680" s="842"/>
      <c r="F680" s="796"/>
      <c r="O680" s="889"/>
    </row>
    <row r="681" spans="2:15" ht="15.75">
      <c r="B681" s="842"/>
      <c r="F681" s="796"/>
      <c r="O681" s="889"/>
    </row>
    <row r="682" spans="2:15" ht="15.75">
      <c r="B682" s="842"/>
      <c r="C682" s="857"/>
      <c r="F682" s="795"/>
      <c r="O682" s="912"/>
    </row>
    <row r="683" spans="2:15" ht="15.75">
      <c r="B683" s="842"/>
      <c r="C683" s="857"/>
      <c r="F683" s="795"/>
      <c r="O683" s="912"/>
    </row>
    <row r="684" spans="2:6" ht="15.75">
      <c r="B684" s="842"/>
      <c r="F684" s="796"/>
    </row>
    <row r="685" spans="2:6" ht="15.75">
      <c r="B685" s="842"/>
      <c r="F685" s="756"/>
    </row>
    <row r="686" spans="2:6" ht="15.75">
      <c r="B686" s="842"/>
      <c r="C686" s="857"/>
      <c r="F686" s="795"/>
    </row>
    <row r="687" spans="2:6" ht="15.75">
      <c r="B687" s="842"/>
      <c r="F687" s="795"/>
    </row>
    <row r="688" spans="2:6" ht="15.75">
      <c r="B688" s="842"/>
      <c r="F688" s="796"/>
    </row>
    <row r="689" spans="2:6" ht="15.75">
      <c r="B689" s="842"/>
      <c r="F689" s="756"/>
    </row>
    <row r="690" spans="2:6" ht="15.75">
      <c r="B690" s="842"/>
      <c r="C690" s="857"/>
      <c r="F690" s="795"/>
    </row>
    <row r="691" spans="2:6" ht="15.75">
      <c r="B691" s="842"/>
      <c r="F691" s="796"/>
    </row>
    <row r="692" spans="1:15" s="875" customFormat="1" ht="15.75">
      <c r="A692" s="871"/>
      <c r="B692" s="867"/>
      <c r="C692" s="872"/>
      <c r="D692" s="795"/>
      <c r="E692" s="873"/>
      <c r="F692" s="874"/>
      <c r="O692" s="877"/>
    </row>
    <row r="693" spans="1:15" s="875" customFormat="1" ht="15.75">
      <c r="A693" s="871"/>
      <c r="B693" s="867"/>
      <c r="C693" s="872"/>
      <c r="D693" s="795"/>
      <c r="E693" s="873"/>
      <c r="F693" s="874"/>
      <c r="O693" s="877"/>
    </row>
    <row r="694" spans="1:15" s="875" customFormat="1" ht="15.75">
      <c r="A694" s="871"/>
      <c r="B694" s="867"/>
      <c r="C694" s="905"/>
      <c r="D694" s="795"/>
      <c r="E694" s="873"/>
      <c r="F694" s="872"/>
      <c r="O694" s="877"/>
    </row>
    <row r="695" spans="1:15" s="875" customFormat="1" ht="15.75">
      <c r="A695" s="871"/>
      <c r="B695" s="867"/>
      <c r="C695" s="905"/>
      <c r="D695" s="795"/>
      <c r="E695" s="873"/>
      <c r="F695" s="872"/>
      <c r="O695" s="877"/>
    </row>
    <row r="696" spans="1:15" s="875" customFormat="1" ht="15.75">
      <c r="A696" s="871"/>
      <c r="B696" s="867"/>
      <c r="C696" s="872"/>
      <c r="D696" s="795"/>
      <c r="E696" s="873"/>
      <c r="F696" s="874"/>
      <c r="O696" s="877"/>
    </row>
    <row r="697" spans="1:15" s="875" customFormat="1" ht="15.75">
      <c r="A697" s="871"/>
      <c r="B697" s="867"/>
      <c r="C697" s="872"/>
      <c r="D697" s="795"/>
      <c r="E697" s="873"/>
      <c r="F697" s="874"/>
      <c r="O697" s="877"/>
    </row>
    <row r="698" spans="1:15" s="875" customFormat="1" ht="15.75">
      <c r="A698" s="871"/>
      <c r="B698" s="867"/>
      <c r="C698" s="905"/>
      <c r="D698" s="795"/>
      <c r="E698" s="873"/>
      <c r="F698" s="872"/>
      <c r="O698" s="904"/>
    </row>
    <row r="699" spans="1:15" s="875" customFormat="1" ht="15.75">
      <c r="A699" s="871"/>
      <c r="B699" s="867"/>
      <c r="C699" s="872"/>
      <c r="D699" s="872"/>
      <c r="E699" s="873"/>
      <c r="F699" s="874"/>
      <c r="O699" s="877"/>
    </row>
    <row r="700" spans="1:15" s="854" customFormat="1" ht="12.75">
      <c r="A700" s="794"/>
      <c r="B700" s="842"/>
      <c r="C700" s="795"/>
      <c r="D700" s="795"/>
      <c r="E700" s="836"/>
      <c r="F700" s="796"/>
      <c r="G700" s="852"/>
      <c r="H700" s="853"/>
      <c r="K700" s="855"/>
      <c r="L700" s="855"/>
      <c r="M700" s="855"/>
      <c r="O700" s="805"/>
    </row>
    <row r="701" spans="2:15" ht="15.75">
      <c r="B701" s="842"/>
      <c r="C701" s="843"/>
      <c r="D701" s="843"/>
      <c r="E701" s="844"/>
      <c r="F701" s="854"/>
      <c r="O701" s="845"/>
    </row>
    <row r="702" spans="2:6" ht="15.75">
      <c r="B702" s="842"/>
      <c r="F702" s="795"/>
    </row>
    <row r="703" spans="2:6" ht="15.75">
      <c r="B703" s="842"/>
      <c r="F703" s="796"/>
    </row>
    <row r="704" spans="2:15" ht="15.75">
      <c r="B704" s="913"/>
      <c r="C704" s="748"/>
      <c r="D704" s="748"/>
      <c r="E704" s="757"/>
      <c r="O704" s="754"/>
    </row>
    <row r="705" spans="2:15" ht="15.75">
      <c r="B705" s="913"/>
      <c r="C705" s="748"/>
      <c r="D705" s="748"/>
      <c r="E705" s="757"/>
      <c r="O705" s="754"/>
    </row>
    <row r="706" spans="1:15" ht="15.75">
      <c r="A706" s="847"/>
      <c r="B706" s="557"/>
      <c r="C706" s="561"/>
      <c r="D706" s="561"/>
      <c r="E706" s="562"/>
      <c r="F706" s="795"/>
      <c r="O706" s="631"/>
    </row>
    <row r="707" ht="15.75">
      <c r="F707" s="796"/>
    </row>
    <row r="708" ht="15.75">
      <c r="F708" s="796"/>
    </row>
    <row r="709" ht="15.75">
      <c r="F709" s="796"/>
    </row>
    <row r="710" spans="2:6" ht="15.75">
      <c r="B710" s="842"/>
      <c r="C710" s="857"/>
      <c r="F710" s="795"/>
    </row>
    <row r="711" spans="2:6" ht="15.75">
      <c r="B711" s="842"/>
      <c r="C711" s="857"/>
      <c r="F711" s="795"/>
    </row>
    <row r="712" spans="1:15" s="875" customFormat="1" ht="15.75">
      <c r="A712" s="871"/>
      <c r="B712" s="809"/>
      <c r="C712" s="872"/>
      <c r="D712" s="795"/>
      <c r="E712" s="873"/>
      <c r="F712" s="874"/>
      <c r="G712" s="896"/>
      <c r="H712" s="897"/>
      <c r="K712" s="898"/>
      <c r="L712" s="898"/>
      <c r="M712" s="898"/>
      <c r="O712" s="877"/>
    </row>
    <row r="713" spans="1:15" s="875" customFormat="1" ht="15.75">
      <c r="A713" s="871"/>
      <c r="B713" s="809"/>
      <c r="C713" s="872"/>
      <c r="D713" s="795"/>
      <c r="E713" s="873"/>
      <c r="F713" s="874"/>
      <c r="G713" s="896"/>
      <c r="H713" s="897"/>
      <c r="K713" s="898"/>
      <c r="L713" s="898"/>
      <c r="M713" s="898"/>
      <c r="O713" s="877"/>
    </row>
    <row r="714" spans="1:15" s="875" customFormat="1" ht="15.75">
      <c r="A714" s="871"/>
      <c r="B714" s="867"/>
      <c r="C714" s="899"/>
      <c r="D714" s="795"/>
      <c r="E714" s="873"/>
      <c r="F714" s="872"/>
      <c r="G714" s="896"/>
      <c r="H714" s="897"/>
      <c r="K714" s="898"/>
      <c r="L714" s="898"/>
      <c r="M714" s="898"/>
      <c r="O714" s="877"/>
    </row>
    <row r="715" ht="15.75">
      <c r="F715" s="796"/>
    </row>
    <row r="716" ht="15.75">
      <c r="F716" s="796"/>
    </row>
    <row r="717" ht="15.75">
      <c r="F717" s="796"/>
    </row>
    <row r="718" spans="2:6" ht="15.75">
      <c r="B718" s="842"/>
      <c r="C718" s="857"/>
      <c r="F718" s="795"/>
    </row>
    <row r="719" ht="15.75">
      <c r="F719" s="796"/>
    </row>
    <row r="720" ht="15.75">
      <c r="F720" s="796"/>
    </row>
    <row r="721" ht="15.75">
      <c r="F721" s="796"/>
    </row>
    <row r="722" spans="2:6" ht="15.75">
      <c r="B722" s="842"/>
      <c r="C722" s="857"/>
      <c r="F722" s="795"/>
    </row>
    <row r="723" ht="15.75">
      <c r="F723" s="796"/>
    </row>
    <row r="724" spans="1:15" ht="15.75">
      <c r="A724" s="746"/>
      <c r="B724" s="557"/>
      <c r="C724" s="748"/>
      <c r="D724" s="748"/>
      <c r="E724" s="757"/>
      <c r="O724" s="754"/>
    </row>
    <row r="725" ht="15.75">
      <c r="F725" s="796"/>
    </row>
    <row r="726" ht="15.75">
      <c r="F726" s="796"/>
    </row>
  </sheetData>
  <sheetProtection password="CE2E" sheet="1" objects="1" scenarios="1" selectLockedCells="1"/>
  <mergeCells count="2">
    <mergeCell ref="D19:E19"/>
    <mergeCell ref="D25:E25"/>
  </mergeCells>
  <conditionalFormatting sqref="E137 C141:E144 C95:E131 E135 C34:E91">
    <cfRule type="cellIs" priority="20" dxfId="35" operator="greaterThan" stopIfTrue="1">
      <formula>0</formula>
    </cfRule>
  </conditionalFormatting>
  <conditionalFormatting sqref="C33:E33">
    <cfRule type="cellIs" priority="3" dxfId="35" operator="greaterThan" stopIfTrue="1">
      <formula>0</formula>
    </cfRule>
  </conditionalFormatting>
  <conditionalFormatting sqref="C57:E57">
    <cfRule type="cellIs" priority="2" dxfId="35" operator="greaterThan" stopIfTrue="1">
      <formula>0</formula>
    </cfRule>
  </conditionalFormatting>
  <conditionalFormatting sqref="C139:E139">
    <cfRule type="cellIs" priority="1" dxfId="35" operator="greaterThan" stopIfTrue="1">
      <formula>0</formula>
    </cfRule>
  </conditionalFormatting>
  <printOptions/>
  <pageMargins left="0.984251968503937" right="0.7874015748031497" top="0.984251968503937" bottom="0.7874015748031497" header="0.3937007874015748" footer="0.3937007874015748"/>
  <pageSetup firstPageNumber="41" useFirstPageNumber="1" horizontalDpi="600" verticalDpi="600" orientation="portrait" paperSize="9" scale="90" r:id="rId1"/>
  <headerFooter alignWithMargins="0">
    <oddFooter>&amp;R&amp;P/73</oddFooter>
  </headerFooter>
  <rowBreaks count="3" manualBreakCount="3">
    <brk id="32" max="4" man="1"/>
    <brk id="104" max="4" man="1"/>
    <brk id="13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K.A.B.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Iztok Skrabl</dc:creator>
  <cp:keywords/>
  <dc:description/>
  <cp:lastModifiedBy>Jernejm</cp:lastModifiedBy>
  <cp:lastPrinted>2012-05-28T09:06:14Z</cp:lastPrinted>
  <dcterms:created xsi:type="dcterms:W3CDTF">1997-07-24T06:24:17Z</dcterms:created>
  <dcterms:modified xsi:type="dcterms:W3CDTF">2012-05-28T09:06:22Z</dcterms:modified>
  <cp:category/>
  <cp:version/>
  <cp:contentType/>
  <cp:contentStatus/>
</cp:coreProperties>
</file>