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a_delovni_zvezek" defaultThemeVersion="124226"/>
  <xr:revisionPtr revIDLastSave="0" documentId="13_ncr:1_{7C19E304-D66D-4020-8995-7B711E3ED236}" xr6:coauthVersionLast="47" xr6:coauthVersionMax="47" xr10:uidLastSave="{00000000-0000-0000-0000-000000000000}"/>
  <bookViews>
    <workbookView xWindow="-120" yWindow="-120" windowWidth="29040" windowHeight="15720" tabRatio="963" xr2:uid="{00000000-000D-0000-FFFF-FFFF00000000}"/>
  </bookViews>
  <sheets>
    <sheet name="SKUPNA REKAPITULACIJA" sheetId="57" r:id="rId1"/>
    <sheet name="0.2_Vodilni načrt-cestni del" sheetId="66" r:id="rId2"/>
    <sheet name="0.2_Vodilni načrt-vodovod" sheetId="67" r:id="rId3"/>
    <sheet name="CR" sheetId="68" r:id="rId4"/>
  </sheets>
  <definedNames>
    <definedName name="A">#REF!</definedName>
    <definedName name="AS">#REF!</definedName>
    <definedName name="asa">#REF!</definedName>
    <definedName name="B">#REF!</definedName>
    <definedName name="hhh">#REF!</definedName>
    <definedName name="M">#REF!</definedName>
    <definedName name="odv">#REF!</definedName>
    <definedName name="odve">#REF!</definedName>
    <definedName name="pmo">#REF!</definedName>
    <definedName name="_xlnm.Print_Area" localSheetId="1">'0.2_Vodilni načrt-cestni del'!$A$1:$H$289</definedName>
    <definedName name="_xlnm.Print_Area" localSheetId="2">'0.2_Vodilni načrt-vodovod'!$B$1:$G$105</definedName>
    <definedName name="_xlnm.Print_Area" localSheetId="3">CR!$A$1:$J$124</definedName>
    <definedName name="_xlnm.Print_Area" localSheetId="0">'SKUPNA REKAPITULACIJA'!$A$1:$G$21</definedName>
    <definedName name="POPIS">#REF!</definedName>
    <definedName name="prd">#REF!</definedName>
    <definedName name="Print_Area_MI" localSheetId="1">#REF!</definedName>
    <definedName name="Print_Area_MI">#REF!</definedName>
    <definedName name="tst">#REF!</definedName>
    <definedName name="vzk">#REF!</definedName>
    <definedName name="wdw">#REF!</definedName>
    <definedName name="zm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68" l="1"/>
  <c r="I62" i="68"/>
  <c r="I64" i="68"/>
  <c r="I66" i="68"/>
  <c r="I68" i="68"/>
  <c r="I70" i="68"/>
  <c r="I72" i="68"/>
  <c r="I74" i="68"/>
  <c r="I76" i="68"/>
  <c r="I78" i="68"/>
  <c r="I80" i="68"/>
  <c r="I82" i="68"/>
  <c r="I84" i="68"/>
  <c r="I86" i="68"/>
  <c r="I60" i="68"/>
  <c r="I9" i="68"/>
  <c r="I11" i="68"/>
  <c r="I13" i="68"/>
  <c r="I15" i="68"/>
  <c r="I17" i="68"/>
  <c r="I19" i="68"/>
  <c r="I21" i="68"/>
  <c r="I23" i="68"/>
  <c r="I25" i="68"/>
  <c r="I27" i="68"/>
  <c r="I29" i="68"/>
  <c r="I31" i="68"/>
  <c r="I33" i="68"/>
  <c r="I35" i="68"/>
  <c r="I37" i="68"/>
  <c r="I39" i="68"/>
  <c r="I41" i="68"/>
  <c r="I43" i="68"/>
  <c r="I45" i="68"/>
  <c r="I47" i="68"/>
  <c r="I49" i="68"/>
  <c r="I51" i="68"/>
  <c r="I7" i="68"/>
  <c r="B76" i="68"/>
  <c r="B78" i="68" s="1"/>
  <c r="B80" i="68" s="1"/>
  <c r="B82" i="68" s="1"/>
  <c r="B84" i="68" s="1"/>
  <c r="B86" i="68" s="1"/>
  <c r="B62" i="68"/>
  <c r="B64" i="68" s="1"/>
  <c r="B66" i="68" s="1"/>
  <c r="B68" i="68" s="1"/>
  <c r="B70" i="68" s="1"/>
  <c r="B72" i="68" s="1"/>
  <c r="B9" i="68"/>
  <c r="B11" i="68" s="1"/>
  <c r="B13" i="68" s="1"/>
  <c r="B15" i="68" s="1"/>
  <c r="B17" i="68" s="1"/>
  <c r="B19" i="68" s="1"/>
  <c r="B21" i="68" s="1"/>
  <c r="B23" i="68" s="1"/>
  <c r="B25" i="68" s="1"/>
  <c r="B27" i="68" s="1"/>
  <c r="B29" i="68" s="1"/>
  <c r="B31" i="68" s="1"/>
  <c r="B33" i="68" s="1"/>
  <c r="B35" i="68" s="1"/>
  <c r="B37" i="68" s="1"/>
  <c r="B39" i="68" s="1"/>
  <c r="B41" i="68" s="1"/>
  <c r="B43" i="68" s="1"/>
  <c r="B45" i="68" s="1"/>
  <c r="B47" i="68" s="1"/>
  <c r="B49" i="68" s="1"/>
  <c r="B51" i="68" s="1"/>
  <c r="B53" i="68" s="1"/>
  <c r="G65" i="67"/>
  <c r="I53" i="68" l="1"/>
  <c r="I55" i="68" s="1"/>
  <c r="I97" i="68" s="1"/>
  <c r="I90" i="68"/>
  <c r="I99" i="68" s="1"/>
  <c r="G45" i="67"/>
  <c r="G87" i="67"/>
  <c r="G103" i="67"/>
  <c r="G102" i="67"/>
  <c r="G99" i="67"/>
  <c r="G97" i="67"/>
  <c r="G96" i="67"/>
  <c r="G95" i="67"/>
  <c r="G94" i="67"/>
  <c r="G92" i="67"/>
  <c r="G91" i="67"/>
  <c r="G90" i="67"/>
  <c r="G89" i="67"/>
  <c r="G80" i="67"/>
  <c r="G79" i="67"/>
  <c r="G78" i="67"/>
  <c r="G77" i="67"/>
  <c r="G76" i="67"/>
  <c r="G74" i="67"/>
  <c r="G72" i="67"/>
  <c r="G71" i="67"/>
  <c r="G70" i="67"/>
  <c r="G69" i="67"/>
  <c r="G68" i="67"/>
  <c r="G67" i="67"/>
  <c r="G66" i="67"/>
  <c r="G59" i="67"/>
  <c r="D57" i="67"/>
  <c r="G57" i="67" s="1"/>
  <c r="D55" i="67"/>
  <c r="G55" i="67" s="1"/>
  <c r="D54" i="67"/>
  <c r="G54" i="67" s="1"/>
  <c r="D53" i="67"/>
  <c r="G53" i="67" s="1"/>
  <c r="D52" i="67"/>
  <c r="G52" i="67" s="1"/>
  <c r="D49" i="67"/>
  <c r="G49" i="67" s="1"/>
  <c r="G47" i="67"/>
  <c r="G46" i="67"/>
  <c r="G44" i="67"/>
  <c r="G43" i="67"/>
  <c r="G16" i="67"/>
  <c r="F60" i="67" l="1"/>
  <c r="I101" i="68"/>
  <c r="G13" i="57" s="1"/>
  <c r="G60" i="67"/>
  <c r="G61" i="67" s="1"/>
  <c r="G9" i="67" s="1"/>
  <c r="I103" i="68" l="1"/>
  <c r="I104" i="68" s="1"/>
  <c r="F104" i="67"/>
  <c r="G104" i="67" s="1"/>
  <c r="G105" i="67" s="1"/>
  <c r="G13" i="67" s="1"/>
  <c r="F81" i="67"/>
  <c r="G81" i="67" l="1"/>
  <c r="G82" i="67"/>
  <c r="G11" i="67" s="1"/>
  <c r="G15" i="67" s="1"/>
  <c r="G19" i="67" l="1"/>
  <c r="G11" i="57" s="1"/>
  <c r="G17" i="67"/>
  <c r="H276" i="66" l="1"/>
  <c r="H133" i="66"/>
  <c r="E135" i="66"/>
  <c r="H265" i="66" l="1"/>
  <c r="H256" i="66" l="1"/>
  <c r="H254" i="66"/>
  <c r="H238" i="66"/>
  <c r="H213" i="66"/>
  <c r="H183" i="66"/>
  <c r="H187" i="66"/>
  <c r="H185" i="66"/>
  <c r="H171" i="66"/>
  <c r="H169" i="66"/>
  <c r="H157" i="66"/>
  <c r="H97" i="66" l="1"/>
  <c r="H80" i="66" l="1"/>
  <c r="H78" i="66"/>
  <c r="H250" i="66" l="1"/>
  <c r="H246" i="66"/>
  <c r="H240" i="66"/>
  <c r="H236" i="66"/>
  <c r="H232" i="66" l="1"/>
  <c r="H230" i="66"/>
  <c r="H226" i="66"/>
  <c r="H217" i="66"/>
  <c r="H221" i="66"/>
  <c r="H223" i="66"/>
  <c r="H207" i="66" l="1"/>
  <c r="H211" i="66"/>
  <c r="H209" i="66"/>
  <c r="H205" i="66"/>
  <c r="H181" i="66"/>
  <c r="H177" i="66"/>
  <c r="H179" i="66"/>
  <c r="H175" i="66"/>
  <c r="H194" i="66"/>
  <c r="H196" i="66"/>
  <c r="H215" i="66"/>
  <c r="H219" i="66"/>
  <c r="H228" i="66"/>
  <c r="H198" i="66" l="1"/>
  <c r="H189" i="66"/>
  <c r="H15" i="66" s="1"/>
  <c r="E147" i="66" l="1"/>
  <c r="H142" i="66"/>
  <c r="H137" i="66"/>
  <c r="E121" i="66" l="1"/>
  <c r="E115" i="66" l="1"/>
  <c r="H67" i="66"/>
  <c r="H65" i="66"/>
  <c r="H63" i="66"/>
  <c r="H281" i="66" l="1"/>
  <c r="E117" i="66" l="1"/>
  <c r="E110" i="66"/>
  <c r="H57" i="66" l="1"/>
  <c r="H155" i="66" l="1"/>
  <c r="H99" i="66"/>
  <c r="H252" i="66" l="1"/>
  <c r="H248" i="66"/>
  <c r="H135" i="66"/>
  <c r="E119" i="66"/>
  <c r="H119" i="66" l="1"/>
  <c r="E113" i="66"/>
  <c r="H95" i="66"/>
  <c r="H285" i="66" l="1"/>
  <c r="H242" i="66"/>
  <c r="H153" i="66" l="1"/>
  <c r="H147" i="66"/>
  <c r="H145" i="66"/>
  <c r="H140" i="66"/>
  <c r="H121" i="66"/>
  <c r="H105" i="66"/>
  <c r="H10" i="66" l="1"/>
  <c r="H12" i="66"/>
  <c r="H14" i="66"/>
  <c r="H16" i="66"/>
  <c r="H22" i="66"/>
  <c r="H287" i="66"/>
  <c r="H283" i="66"/>
  <c r="H244" i="66"/>
  <c r="H234" i="66"/>
  <c r="H17" i="66"/>
  <c r="H161" i="66"/>
  <c r="H151" i="66"/>
  <c r="H131" i="66"/>
  <c r="H117" i="66"/>
  <c r="H110" i="66"/>
  <c r="H108" i="66"/>
  <c r="H102" i="66"/>
  <c r="H93" i="66"/>
  <c r="H91" i="66"/>
  <c r="H89" i="66"/>
  <c r="H74" i="66"/>
  <c r="H72" i="66"/>
  <c r="H70" i="66"/>
  <c r="H61" i="66"/>
  <c r="H55" i="66"/>
  <c r="H289" i="66" l="1"/>
  <c r="H21" i="66" s="1"/>
  <c r="H82" i="66"/>
  <c r="H9" i="66" s="1"/>
  <c r="H258" i="66"/>
  <c r="H19" i="66" s="1"/>
  <c r="H163" i="66"/>
  <c r="H13" i="66" s="1"/>
  <c r="H113" i="66"/>
  <c r="H115" i="66"/>
  <c r="H123" i="66" l="1"/>
  <c r="H11" i="66" s="1"/>
  <c r="H23" i="66" l="1"/>
  <c r="H25" i="66" s="1"/>
  <c r="G9" i="57" l="1"/>
  <c r="H27" i="66"/>
  <c r="H29" i="66" s="1"/>
  <c r="G16" i="57" l="1"/>
  <c r="G18" i="57" s="1"/>
  <c r="G20" i="57" s="1"/>
</calcChain>
</file>

<file path=xl/sharedStrings.xml><?xml version="1.0" encoding="utf-8"?>
<sst xmlns="http://schemas.openxmlformats.org/spreadsheetml/2006/main" count="708" uniqueCount="418">
  <si>
    <t>SKUPAJ z DDV:</t>
  </si>
  <si>
    <t>DDV 22%</t>
  </si>
  <si>
    <t>SKUPAJ:</t>
  </si>
  <si>
    <t>TUJE STORITVE</t>
  </si>
  <si>
    <t>VOZIŠČNE KONSTRUKCIJE</t>
  </si>
  <si>
    <t>3.</t>
  </si>
  <si>
    <t>PREDDELA</t>
  </si>
  <si>
    <t>1.</t>
  </si>
  <si>
    <t>Projekt:</t>
  </si>
  <si>
    <t>kos</t>
  </si>
  <si>
    <t>ČIŠČENJE TERENA</t>
  </si>
  <si>
    <t>GEODETSKA DELA</t>
  </si>
  <si>
    <r>
      <t>m</t>
    </r>
    <r>
      <rPr>
        <vertAlign val="superscript"/>
        <sz val="10"/>
        <rFont val="Arial"/>
        <family val="2"/>
        <charset val="238"/>
      </rPr>
      <t>3</t>
    </r>
  </si>
  <si>
    <t>BREŽINE IN ZELENICE</t>
  </si>
  <si>
    <t>PLANUM TEMELJNIH TAL</t>
  </si>
  <si>
    <t>21</t>
  </si>
  <si>
    <t>IZKOPI</t>
  </si>
  <si>
    <t>ur</t>
  </si>
  <si>
    <t>Projektantski nadzor</t>
  </si>
  <si>
    <t>PRESKUSI, NADZOR IN TEHNIČNA DOKUMENTACIJA</t>
  </si>
  <si>
    <t>7.9</t>
  </si>
  <si>
    <t>SKUPNA REKAPITULACIJA</t>
  </si>
  <si>
    <t>GRADBENA IN OBRTNIŠKA DELA</t>
  </si>
  <si>
    <t>ROBNI ELEMENTI VOZIŠČ</t>
  </si>
  <si>
    <t>Doplačilo za zatravitev s semenom</t>
  </si>
  <si>
    <t>Površinski izkop plodne zemljine – 1. kategorije – strojno z odrivom do 50 m</t>
  </si>
  <si>
    <t xml:space="preserve"> </t>
  </si>
  <si>
    <r>
      <t>m</t>
    </r>
    <r>
      <rPr>
        <vertAlign val="superscript"/>
        <sz val="10"/>
        <rFont val="Arial"/>
        <family val="2"/>
        <charset val="238"/>
      </rPr>
      <t>2</t>
    </r>
  </si>
  <si>
    <r>
      <t>m</t>
    </r>
    <r>
      <rPr>
        <vertAlign val="superscript"/>
        <sz val="10"/>
        <rFont val="Arial"/>
        <family val="2"/>
        <charset val="238"/>
      </rPr>
      <t>1</t>
    </r>
  </si>
  <si>
    <t>1.2</t>
  </si>
  <si>
    <t>2.</t>
  </si>
  <si>
    <t xml:space="preserve">REKAPITULACIJA </t>
  </si>
  <si>
    <t>Načrt:</t>
  </si>
  <si>
    <t>1. PREDDELA</t>
  </si>
  <si>
    <t>2.  ZEMELJSKA DELA</t>
  </si>
  <si>
    <t>3. VOZIŠČNE KONSTRUKCIJE</t>
  </si>
  <si>
    <t>4. ODVODNJAVANJE</t>
  </si>
  <si>
    <t>5. GRADBENA DELA</t>
  </si>
  <si>
    <t>6. PROMETNA OPREMA</t>
  </si>
  <si>
    <t>7. TUJE STORITVE</t>
  </si>
  <si>
    <t>Nepredvidena dela*</t>
  </si>
  <si>
    <r>
      <rPr>
        <sz val="10"/>
        <rFont val="Symbol"/>
        <family val="1"/>
        <charset val="2"/>
      </rPr>
      <t>·</t>
    </r>
    <r>
      <rPr>
        <sz val="10"/>
        <rFont val="Arial"/>
        <family val="2"/>
        <charset val="238"/>
      </rPr>
      <t>Upoštevati je potrebno vso veljavno zakonodajo, tehnične specifikacije (izdane s strani Direkcije RS za ceste), splošne tehnične pogoje (izdane s strani skupnosti za ceste 1989 + dopolnitve od 1989 dalje - pripravili DARS, DDC, ZAG).</t>
    </r>
  </si>
  <si>
    <r>
      <rPr>
        <sz val="10"/>
        <rFont val="Symbol"/>
        <family val="1"/>
        <charset val="2"/>
      </rPr>
      <t>·</t>
    </r>
    <r>
      <rPr>
        <sz val="10"/>
        <color theme="1"/>
        <rFont val="Arial"/>
        <family val="2"/>
        <charset val="238"/>
      </rPr>
      <t>Če ni s pogodbo ali tehničnimi pogoji določeno drugače, morajo biti v enotnih cenah vključeni vsi stroški za izvedbo posameznega dela (nabava materiala, stroški dela, preiskav, … ter vsi preostali stroški, ki niso posebej predvideni v posameznih postavkah ponudbenega oz. pogodbenega predračuna in so potrebni za izvedbo posameznih del)</t>
    </r>
  </si>
  <si>
    <t>oznaka</t>
  </si>
  <si>
    <t>opis</t>
  </si>
  <si>
    <t>opomba</t>
  </si>
  <si>
    <t>količina</t>
  </si>
  <si>
    <t>enota</t>
  </si>
  <si>
    <t>projektantska</t>
  </si>
  <si>
    <t>količina x cena</t>
  </si>
  <si>
    <t>postavke</t>
  </si>
  <si>
    <t>cena za enoto</t>
  </si>
  <si>
    <t>1.1</t>
  </si>
  <si>
    <t>km</t>
  </si>
  <si>
    <t>1.2.2</t>
  </si>
  <si>
    <t>Odstranitev prometne signalizacije in opreme</t>
  </si>
  <si>
    <t>1.2.3</t>
  </si>
  <si>
    <t>Porušitev in odstranitev voziščnih konstrukcij</t>
  </si>
  <si>
    <t>Porušitev in odstranitev robnika iz cementnega betona</t>
  </si>
  <si>
    <t>Skupaj:</t>
  </si>
  <si>
    <t>ZEMELJSKA DELA</t>
  </si>
  <si>
    <t>2.1</t>
  </si>
  <si>
    <t xml:space="preserve">Površinski izkop plodne zemljine – 1. kategorije – strojno z nakladanjem </t>
  </si>
  <si>
    <t>2.2</t>
  </si>
  <si>
    <t>2.4</t>
  </si>
  <si>
    <t>NASIPI, ZASIPI, KLINI, POSTELJICA IN GLINASTI NABOJ</t>
  </si>
  <si>
    <t>2.5</t>
  </si>
  <si>
    <t>Humuziranje brežine brez valjanja, v debelini do 15 cm - strojno</t>
  </si>
  <si>
    <t>2.9</t>
  </si>
  <si>
    <t>PREVOZI, RAZPROSTIRANJE IN UREDITEV DEPONIJ MATERIALA</t>
  </si>
  <si>
    <t>t</t>
  </si>
  <si>
    <t>Razprostiranje odvečne plodne zemljine – 1. kategorije</t>
  </si>
  <si>
    <t>3.1</t>
  </si>
  <si>
    <t>NOSILNE PLASTI</t>
  </si>
  <si>
    <t>3.1.1</t>
  </si>
  <si>
    <t>Nevezane nosilne plasti</t>
  </si>
  <si>
    <t>3.2</t>
  </si>
  <si>
    <t>OBRABNE PLASTI</t>
  </si>
  <si>
    <t>3.5</t>
  </si>
  <si>
    <t>3.6</t>
  </si>
  <si>
    <t>BANKINE</t>
  </si>
  <si>
    <t>0001</t>
  </si>
  <si>
    <t>6.</t>
  </si>
  <si>
    <t>PROMETNA OPREMA</t>
  </si>
  <si>
    <t>6.1</t>
  </si>
  <si>
    <t>POKONČNA OPREMA CESTE</t>
  </si>
  <si>
    <t>6.2</t>
  </si>
  <si>
    <t>OZNAČBE NA VOZIŠČU</t>
  </si>
  <si>
    <t>7.</t>
  </si>
  <si>
    <t>5.</t>
  </si>
  <si>
    <t>1.3</t>
  </si>
  <si>
    <t>OSTALA PREDDELA</t>
  </si>
  <si>
    <t>*material iz trase</t>
  </si>
  <si>
    <t>*z vsemi pristojbinami, taksami in ureditvijo deponij</t>
  </si>
  <si>
    <t>Št. projekta:</t>
  </si>
  <si>
    <t>02.</t>
  </si>
  <si>
    <t>Široki izkop vezljive zemljine – 3. kategorije – strojno z nakladanjem</t>
  </si>
  <si>
    <t>Razprostiranje odvečne vezljive zemljine – 3. kategorije</t>
  </si>
  <si>
    <t>Odlaganje odpadnega asfalta na komunalno deponijo</t>
  </si>
  <si>
    <t>Izdelava nevezane nosilne plasti enakomerno zrnatega drobljenca iz kamnine v debelini do 20 cm</t>
  </si>
  <si>
    <t>3.4</t>
  </si>
  <si>
    <t>TLAKOVANJE OBRABNE PLASTI</t>
  </si>
  <si>
    <t>Izdelava podložne plasti za tlakovano obrabno plast iz nevezane zmesi zrn (peska)</t>
  </si>
  <si>
    <t>0002</t>
  </si>
  <si>
    <t>168a</t>
  </si>
  <si>
    <t>N50</t>
  </si>
  <si>
    <t>Geotehnični nadzor</t>
  </si>
  <si>
    <t>N79</t>
  </si>
  <si>
    <t>Izdelava projektne dokumentacije za projekt izvedenih del - cesta</t>
  </si>
  <si>
    <t>1.3.1</t>
  </si>
  <si>
    <t>Št. načrta:</t>
  </si>
  <si>
    <t>3.5.2</t>
  </si>
  <si>
    <t>Robniki</t>
  </si>
  <si>
    <t>Izdelava tankoslojne prečne in ostalih označb na vozišču z enokomponentno BELO barvo, vključno 250 g/m2 posipa z drobci / kroglicami stekla, strojno, debelina plasti suhe snovi 250 µm, površina označbe nad 1,5 m2</t>
  </si>
  <si>
    <t>Odstranitev prometnega znaka s stranico/premerom 600 mm</t>
  </si>
  <si>
    <t>Omejitev prometa</t>
  </si>
  <si>
    <t>Široki izkop zrnate kamnine – 3. kategorije – strojno z nakladanjem</t>
  </si>
  <si>
    <t>Ureditev planuma temeljnih tal zrnate kamnine – 3. kategorije</t>
  </si>
  <si>
    <t>Izdelava posteljice iz drobljenih kamnitih zrn v debelini 30 cm</t>
  </si>
  <si>
    <t>Razprostiranje odvečne zrnate kamnine – 3. kategorije</t>
  </si>
  <si>
    <t>Izdelava izravnalne plasti iz drobljenca v povprečni debelini do 5 cm</t>
  </si>
  <si>
    <t>Talne označbe št.:
5231                                                                                         
Dvakratno barvanje</t>
  </si>
  <si>
    <r>
      <t xml:space="preserve">Izdelava tankoslojne vzdolžne označbe na vozišču z enokomponentno belo barvo, vključno 250 g/m2 posipa z drobci / kroglicami stekla, strojno, debelina plasti suhe snovi 250 </t>
    </r>
    <r>
      <rPr>
        <sz val="10"/>
        <rFont val="Calibri"/>
        <family val="2"/>
        <charset val="238"/>
      </rPr>
      <t>µ</t>
    </r>
    <r>
      <rPr>
        <sz val="10"/>
        <rFont val="Arial"/>
        <family val="2"/>
        <charset val="238"/>
      </rPr>
      <t>m, širina črte 12 cm</t>
    </r>
  </si>
  <si>
    <t>Doplačilo za ročni izkop vezljive zemljine – 3. kategorije</t>
  </si>
  <si>
    <t>*ocena ročnega izkopa ob komunalnih vodih</t>
  </si>
  <si>
    <t>722a</t>
  </si>
  <si>
    <t xml:space="preserve">0.2_Vodilni načrt-Načrt ceste                                                                         </t>
  </si>
  <si>
    <t>Določitev in preverjanje položajev, višin in smeri pri gradnji objekta s površino do 200 m2</t>
  </si>
  <si>
    <t>*zakoličbena situacija</t>
  </si>
  <si>
    <t>Obnova in zavarovanje zakoličbe trase komunalnih vodov v ravninskem terenu</t>
  </si>
  <si>
    <t>Porušitev in odstranitev asfaltne plasti v debelini 6 od 10cm</t>
  </si>
  <si>
    <t>Rezanje asfaltne plasti s talno diamantno žago, debele 6 do 10 cm</t>
  </si>
  <si>
    <t xml:space="preserve">*vključno s čiščenjem in emulzijskim premazom                      </t>
  </si>
  <si>
    <t>13</t>
  </si>
  <si>
    <t xml:space="preserve">kpl </t>
  </si>
  <si>
    <t>*uporabiti za humuziranje brežin in izravnav</t>
  </si>
  <si>
    <t>Prevoz materiala na razdaljo nad 10 do 15 km</t>
  </si>
  <si>
    <t>Izdelava obrabne in zaporne plasti bituminizirane zmesi AC 8 surf B 70/100 A5 v debelini 4 cm</t>
  </si>
  <si>
    <t>Izdelava obrabne plasti iz malih tlakovcev iz silikatne kamnine velikosti 10 cm/10 cm/10 cm, stiki zapolnjeni s peskom</t>
  </si>
  <si>
    <t>*obliko in izgled izbrati po dogovoru z investitorjem</t>
  </si>
  <si>
    <t>Dobava in vgraditev dvignjenega robnika iz naravnega kamna s prerezom 15/25 cm</t>
  </si>
  <si>
    <t>Dobava in vgraditev predfabriciranega dvignjenega robnika iz cementnega betona s prerezom 5/20 cm</t>
  </si>
  <si>
    <t>*vrtni-gredni robnik</t>
  </si>
  <si>
    <t>*rezani granitni robniki_glej detajl</t>
  </si>
  <si>
    <t>Dobava in vgraditev pogreznjenega robnika iz naravnega kamna s prerezom 15/25 cm</t>
  </si>
  <si>
    <t>Izdelava bankine iz drobljenca, široke do 0,50 m</t>
  </si>
  <si>
    <t>Dobava in pritrditev prometnega znaka, podloga iz aluminijaste pločevine, znak z BELO barvo, znak s svetlobno odbojnimi lastnosti RA2, velikost od 0,11 do 0,20 m2</t>
  </si>
  <si>
    <t>Izdelava debeloslojne vzdolžne označbe na vozišču z večkomponentno hladno plastiko z vmešanimi drobci / kroglicami stekla, vključno 200 g/m2 dodatnega posipa z drobci stekla, strojno, debelina plasti 3 mm, širina črte 15 cm</t>
  </si>
  <si>
    <t>*vsi tangirani kom. vodi: plinovod, vodovod, elektrovod, TK vodi, kanalizacija</t>
  </si>
  <si>
    <t>Nadzor upravljalcev komunalnih vodov</t>
  </si>
  <si>
    <t>Ureditev površin za kolesarje in pešce
v križišču Straške (LC 295041) in Povhove (LK 299091) ulice</t>
  </si>
  <si>
    <t>IZN-917/23-0</t>
  </si>
  <si>
    <t>IZN-917/23</t>
  </si>
  <si>
    <t>Odstranitev obvestilne table</t>
  </si>
  <si>
    <t>Odstranitev prometnega znaka s stranico/premerom 400 mm</t>
  </si>
  <si>
    <t>Odstranitev prometnega znaka s stranico/premerom 300 mm</t>
  </si>
  <si>
    <t>N12</t>
  </si>
  <si>
    <t>281a</t>
  </si>
  <si>
    <t xml:space="preserve">*P.Z.: površina za pešce in kolesarje                  *vključno z odstranitvijo stebričkov, temeljev      </t>
  </si>
  <si>
    <t>281b</t>
  </si>
  <si>
    <t>m2</t>
  </si>
  <si>
    <t xml:space="preserve">*P.Z.: prepoved parkiranja in ustavljanja, parkirišče                 *vključno z odstranitvijo stebričkov, temeljev      </t>
  </si>
  <si>
    <t xml:space="preserve">*P.Z.: 2x območje omejene hitrosti, ustavi                  *vključno z odstranitvijo stebričkov, temeljev      </t>
  </si>
  <si>
    <t xml:space="preserve">*P.Z.: 2x kažipot, 2x dovoljeno za Ursa, razdalja med znakom in križiščem, odvoz vozil            *vključno z odstranitvijo stebričkov, temeljev      </t>
  </si>
  <si>
    <t>Izdelava nosilne plasti bituminizirane zmesi AC 22 base B 70/100 A3 v debelini 8 cm</t>
  </si>
  <si>
    <t>Izdelava obrabne in zaporne plasti bituminizirane zmesi AC 11 surf B 50/70 A3 v debelini 4,0 cm</t>
  </si>
  <si>
    <t xml:space="preserve">*rezani granitni robniki_glej detajl </t>
  </si>
  <si>
    <t>4.</t>
  </si>
  <si>
    <t>ODVODNJAVANJE</t>
  </si>
  <si>
    <t>4.4</t>
  </si>
  <si>
    <t>JAŠKI</t>
  </si>
  <si>
    <t>797</t>
  </si>
  <si>
    <t>*vključno z vsemi dodatnimi deli (čiščenje sistema,..)</t>
  </si>
  <si>
    <t xml:space="preserve"> 
                  </t>
  </si>
  <si>
    <t>798</t>
  </si>
  <si>
    <t>Izdelava temelja iz cementnega betona C 12/15, globine 80 cm, premera 30 cm</t>
  </si>
  <si>
    <t>Dobava in vgraditev stebrička za prometni znak iz vroče cinkane jeklene cevi s premerom 64 mm, dolge 3000 mm</t>
  </si>
  <si>
    <t>Dobava in vgraditev stebrička za prometni znak iz vroče cinkane jeklene cevi s premerom 64 mm, dolge 3500 mm</t>
  </si>
  <si>
    <t>Dobava in pritrditev okroglega prometnega znaka, podloga iz aluminijaste pločevine, znak s svetlobno odbojnimi lastnosti RA2, premera 400 mm</t>
  </si>
  <si>
    <t xml:space="preserve">PZ št. 1x 3211, 2x 4603, 1x 4302                           </t>
  </si>
  <si>
    <t>Dobava in vgraditev stebrička za prometni znak iz vroče cinkane jeklene cevi s premerom 64 mm, dolge 4000 mm</t>
  </si>
  <si>
    <t>Dobava in pritrditev prometnega znaka, podloga iz aluminijaste pločevine, znak z BELO barvo, znak s svetlobno odbojnimi lastnosti RA2, velikost od 0,21 do 0,40 m2</t>
  </si>
  <si>
    <t>PZ št. 1x2421, 1x2422</t>
  </si>
  <si>
    <t>722b</t>
  </si>
  <si>
    <t>Dobava in pritrditev prometnega znaka, podloga iz aluminijaste pločevine, znak z MODRO barvo, znak s svetlobno odbojnimi lastnosti RA2, velikost od 0,11 do 0,20 m2</t>
  </si>
  <si>
    <t xml:space="preserve">PZ št. 1x2436-2                          </t>
  </si>
  <si>
    <t xml:space="preserve">PZ št. 1x 2102                          </t>
  </si>
  <si>
    <r>
      <t xml:space="preserve">Izdelava tankoslojne vzdolžne označbe na vozišču z enokomponentno belo barvo, vključno 250 g/m2 posipa z drobci / kroglicami stekla, strojno, debelina plasti suhe snovi 250 </t>
    </r>
    <r>
      <rPr>
        <sz val="10"/>
        <rFont val="Calibri"/>
        <family val="2"/>
        <charset val="238"/>
      </rPr>
      <t>µ</t>
    </r>
    <r>
      <rPr>
        <sz val="10"/>
        <rFont val="Arial"/>
        <family val="2"/>
        <charset val="238"/>
      </rPr>
      <t>m, širina črte 10 cm</t>
    </r>
  </si>
  <si>
    <t>Talne označbe št.:                                          5111:6m                                                                                                   
Dvakratno barvanje</t>
  </si>
  <si>
    <r>
      <t xml:space="preserve">Izdelava tankoslojne vzdolžne označbe na vozišču z enokomponentno belo barvo, vključno 250 g/m2 posipa z drobci / kroglicami stekla, strojno, debelina plasti suhe snovi 250 </t>
    </r>
    <r>
      <rPr>
        <sz val="10"/>
        <rFont val="Calibri"/>
        <family val="2"/>
        <charset val="238"/>
      </rPr>
      <t>µ</t>
    </r>
    <r>
      <rPr>
        <sz val="10"/>
        <rFont val="Arial"/>
        <family val="2"/>
        <charset val="238"/>
      </rPr>
      <t>m, širina črte 15 cm</t>
    </r>
  </si>
  <si>
    <t>124a</t>
  </si>
  <si>
    <r>
      <t xml:space="preserve">Izdelava tankoslojne vzdolžne označbe na vozišču z enokomponentno RDEČO barvo, vključno 250 g/m2 posipa z drobci / kroglicami stekla, strojno, debelina plasti suhe snovi 250 </t>
    </r>
    <r>
      <rPr>
        <sz val="10"/>
        <rFont val="Calibri"/>
        <family val="2"/>
        <charset val="238"/>
      </rPr>
      <t>µ</t>
    </r>
    <r>
      <rPr>
        <sz val="10"/>
        <rFont val="Arial"/>
        <family val="2"/>
        <charset val="238"/>
      </rPr>
      <t>m, širina črte 20 cm</t>
    </r>
  </si>
  <si>
    <t>166a</t>
  </si>
  <si>
    <t>Izdelava tankoslojne prečne in ostalih označb na vozišču z enokomponentno RUMENO barvo, vključno 250 g/m2 posipa z drobci / kroglicami stekla, strojno, debelina plasti suhe snovi 250 µm, površina označbe 0,6 do 1,0 m2</t>
  </si>
  <si>
    <t>Talne označbe št.:
5335-1  11x0.675m2                                                                                   
Dvakratno barvanje</t>
  </si>
  <si>
    <t>Izdelava tankoslojne prečne in ostalih označb na vozišču z enokomponentno belo barvo, vključno 250 g/m2 posipa z drobci / kroglicami stekla, strojno, debelina plasti suhe snovi 250 µm, površina označbe 1,1 do 1,5 m2</t>
  </si>
  <si>
    <t>Doplačilo za izdelavo prekinjenih vzdolžnih označb na vozišču, širina črte 10 cm</t>
  </si>
  <si>
    <t>Doplačilo za izdelavo prekinjenih vzdolžnih označb na vozišču, širina črte 15 cm</t>
  </si>
  <si>
    <t>Doplačilo za izdelavo označb na vozišču z RDEČO barvo, debelina suhe snovi do 250 µm</t>
  </si>
  <si>
    <t>262a</t>
  </si>
  <si>
    <t>262b</t>
  </si>
  <si>
    <t>Postavitev, kontrola in odstranitev zapore tipa "E-6" v trajanju (ocena) 1 dan, po revidiranem in potrjenem načrtu prometne ureditve vključno z vso potrebno začasno vertikalno in horizontalno prometno signalizacijo ter vsemi potrebnimi deli in materialom za vzpostavitev oz .odstranitev te zapore</t>
  </si>
  <si>
    <t>*v času izvedbe umirjevalne ploščadi</t>
  </si>
  <si>
    <t>Postavitev, kontrola in odstranitev kombinacije zapor tipa "N-8 in N-9" v trajanju (ocena) 1 mesec, po revidiranem in potrjenem načrtu prometne ureditve vključno z vso potrebno začasno vertikalno in horizontalno prometno signalizacijo ter vsemi potrebnimi deli in materialom za vzpostavitev oz .odstranitev te zapore</t>
  </si>
  <si>
    <t>*v času polaganja novih granitnih robnikov ter asfaltiranja pločnikov</t>
  </si>
  <si>
    <t>Izkop vezljive zemljine/zrnate kamnine – 3. kategorije za temelje, kanalske rove, prepuste, jaške in drenaže, širine 1,1 do 2,0 m in globine 1,1 do 2,0 m – strojno, planiranje dna ročno</t>
  </si>
  <si>
    <t>*vtočen, revizijski jašek</t>
  </si>
  <si>
    <t>*pločnik</t>
  </si>
  <si>
    <t>Dobava in vgraditev vtočnega robnika s prerezom 15/25 cm iz naravnega kamna</t>
  </si>
  <si>
    <t>GLOBINSKO ODVODNJAVANJE - Kanalizacija</t>
  </si>
  <si>
    <t>4.3</t>
  </si>
  <si>
    <t>221</t>
  </si>
  <si>
    <t>291</t>
  </si>
  <si>
    <t>Obbetoniranje cevi za kanalizacijo s cementnim betonom C 16/20, po detajlu iz načrta, premera 15 cm</t>
  </si>
  <si>
    <t>Izdelava jaška iz polietilena, krožnega prereza s premerom 50 cm, globokega 1,0 do 1,5 m</t>
  </si>
  <si>
    <t>342</t>
  </si>
  <si>
    <t>Izdelava jaška iz polietilena, krožnega prereza s premerom 60 cm, globokega 1,0 do 1,5 m</t>
  </si>
  <si>
    <t>Preizkus tesnosti jaška premera do 50 cm</t>
  </si>
  <si>
    <t>Preizkus tesnosti jaška premera 60 do 80 cm</t>
  </si>
  <si>
    <t>961</t>
  </si>
  <si>
    <t>Dobava in vgraditev pokrova iz duktilne litine z nosilnostjo 250 kN, krožnega prereza s premerom 500 mm</t>
  </si>
  <si>
    <t>962</t>
  </si>
  <si>
    <t>Dobava in vgraditev pokrova iz duktilne litine z nosilnostjo 250 kN, krožnega prereza s premerom 600 mm</t>
  </si>
  <si>
    <t>859</t>
  </si>
  <si>
    <t>N61</t>
  </si>
  <si>
    <t>Dobava in pritrditev okroglega prometnega znaka, podloga iz aluminijaste pločevine, znak s svetlobno odbojnimi lastnosti RA2, premera 300 mm</t>
  </si>
  <si>
    <t>PZ št. 1x 2315, 1x 2316</t>
  </si>
  <si>
    <t>PZ št. 1x 2236</t>
  </si>
  <si>
    <t>Dobava in pritrditev okroglega prometnega znaka, podloga iz aluminijaste pločevine, znak s svetlobno odbojnimi lastnosti RA3, premera 600 mm</t>
  </si>
  <si>
    <t>Talne označbe št.:                                                                                            5112:65m                                                 
5121:40m                               Dvakratno barvanje</t>
  </si>
  <si>
    <t>Talne označbe št.:                                          5122-2:45m                                                                                                                                                             
5111:8m                                Dvakratno barvanje</t>
  </si>
  <si>
    <t>Izdelava tankoslojne prečne in ostalih označb na vozišču z enokomponentno belo barvo, vključno 250 g/m2 posipa z drobci / kroglicami stekla, strojno, debelina plasti suhe snovi 250 µm, širina črte 40 do 50 cm</t>
  </si>
  <si>
    <t>N62</t>
  </si>
  <si>
    <t>Talne označbe št.:
5211                                         
Dvakratno barvanje</t>
  </si>
  <si>
    <t>166b</t>
  </si>
  <si>
    <t>Doplačilo za izdelavo označb na vozišču z RUMENO barvo, debelina suhe snovi do 250 µm</t>
  </si>
  <si>
    <t>Talne označbe št.:
5609                                                                                Dvakratno barvanje</t>
  </si>
  <si>
    <t>Izdelava tankoslojne prečne in ostalih označb na vozišču z enokomponentno BELO barvo na RDEČO podlago vključno 250 g/m2 posipa z drobci / kroglicami stekla, strojno, debelina plasti suhe snovi 250 µm, površina označbe 0,6 do 1,0 m2</t>
  </si>
  <si>
    <t>Odstranitev neveljavnih označb na vozišču z rezkanjem, širina črte 10 do 15 cm</t>
  </si>
  <si>
    <t>Odstranitev neveljavnih označb na vozišču z rezkanjem, posamezna površina označbe nad 1,5 m2</t>
  </si>
  <si>
    <t>7.3</t>
  </si>
  <si>
    <t>TELEKOMUNIKACIJSKE NAPRAVE</t>
  </si>
  <si>
    <t>N73</t>
  </si>
  <si>
    <t>*UK, PVC, DN160; SN8</t>
  </si>
  <si>
    <t>Izdelava kanalizacije iz cevi iz polivinilklorida, vključno s podložno plastjo iz zmesi kamnitih zrn, premera 16 cm, v globini do 1,0 m</t>
  </si>
  <si>
    <t xml:space="preserve">*višina x širina                                       *dolžina posameznega elementa je 1.00m </t>
  </si>
  <si>
    <t>Dobava in vgraditev rešetke iz duktilne litine z nosilnostjo 400 kN, krožnega prereza s premerom 500 mm</t>
  </si>
  <si>
    <t xml:space="preserve">*upoštevana tudi dobava in vgradnja reducirnega elementa                </t>
  </si>
  <si>
    <t xml:space="preserve">*upoštevana tudi dobava in vgradnja reducirnega elementa  </t>
  </si>
  <si>
    <t>Talne označbe št.:                                          5233:125m                                                                                                                                                             
Dvakratno barvanje</t>
  </si>
  <si>
    <t>Talne označbe št.:
5461x2, 5464x2, 5465x1, 5467x1, 5462x1, 5466x1, 5604x3, 5607x9                                                                                 
Dvakratno barvanje</t>
  </si>
  <si>
    <t>N724</t>
  </si>
  <si>
    <t>*odstranitev obstoječih prehodov za pešce, prečnih označb in kolesarskega pasa na območju posega</t>
  </si>
  <si>
    <t>7.7</t>
  </si>
  <si>
    <t>PLINOVODI</t>
  </si>
  <si>
    <t>N77</t>
  </si>
  <si>
    <t>Zaščita obstoječega plinovoda vključno z izkopom, zasutjem ter dobavo in polaganjem opozorilnega traku. Dela se izvajajo po navodilih prisotnega upravljalca voda</t>
  </si>
  <si>
    <t>*upošteva se odklop in priklop v času del</t>
  </si>
  <si>
    <t>Izdelava nevezane nosilne plasti enakomerno zrnatega drobljenca iz kamnine v debelini 21 do 30 cm</t>
  </si>
  <si>
    <t>Zaščita TK voda z gibko PVC cevjo premera 110mm vključno z izkopom globine 1,00m, zasutjem ter dobavo in polaganjem opozorilnega traku vključno z prilagoditivijo pokrovov na novo višino</t>
  </si>
  <si>
    <t>Dobava in vgraditev opozorilnih taktilnih oznak, po detajlu</t>
  </si>
  <si>
    <t>Dobava in vgraditev vodilnih taktilnih oznak, po detajlu</t>
  </si>
  <si>
    <t>*plošče v betonski izvedbi</t>
  </si>
  <si>
    <t xml:space="preserve"> R E K A P I T U L A C I J A</t>
  </si>
  <si>
    <t>Postavitev nadzemnega hidranta - Straška ulica</t>
  </si>
  <si>
    <t>a) GRADNJA JAVNEGA VODOVODA</t>
  </si>
  <si>
    <t>Zemeljska in betonska dela</t>
  </si>
  <si>
    <t>Montažna dela</t>
  </si>
  <si>
    <t>Vodovodni material</t>
  </si>
  <si>
    <t>SKUPAJ GRADNJA JAVNEGA VODOVODA:</t>
  </si>
  <si>
    <t>dolžina projektrianega vodovoda:</t>
  </si>
  <si>
    <t>cena gradnje na tekoči meter:</t>
  </si>
  <si>
    <t>VSE SKUPAJ:</t>
  </si>
  <si>
    <t>OPOMBE:</t>
  </si>
  <si>
    <t>VSE CENE SO BREZ DDV-a!</t>
  </si>
  <si>
    <t xml:space="preserve">Obnova vodovoda poteka skupaj v sklopu obnove ceste, zato je rušitev in obnova cestišča zajeta v načrtu obnove ceste.
</t>
  </si>
  <si>
    <t>Upoštevano je da je obstoječ material slab zato se izkopani material v celoti odpelje na deponijo. Postavka odvoza vsebuje plačilo takse.</t>
  </si>
  <si>
    <t xml:space="preserve">Izkop se izvaja z brežinami v naklonu:                                     </t>
  </si>
  <si>
    <t>Faktor razrahljivosti je upoštevan v ceni po enoti posameznih del!</t>
  </si>
  <si>
    <t>A.</t>
  </si>
  <si>
    <t>po</t>
  </si>
  <si>
    <t>cena na enoto</t>
  </si>
  <si>
    <t>cena</t>
  </si>
  <si>
    <t>Zakoličba osi projektiranega cevovoda z zavarovanjem osi, oznako horizontalnih in vertikalnih lomov, oznako vozlišč, odcepov in zakoličba mesta prevezave na obstoječi cevovod</t>
  </si>
  <si>
    <t xml:space="preserve">Zakoličba komunalnih vodov  s strani geodestkh služb upravljavcev komunalne infrastrukture (obstoječi vodovod ).
</t>
  </si>
  <si>
    <t xml:space="preserve">Zakoličba komunalnih vodov  s strani geodestkh služb upravljavcev komunalne infrastrukture (ostali v komunaln vodi ).
ZAJETO V POPISU CESTE
</t>
  </si>
  <si>
    <t>Stroški nadzora upravljavca vodovoda
v času gradnje PJVO in gradnje v varovalnem pasu OJVO</t>
  </si>
  <si>
    <t>Črpanje vode iz vodovodnega jarka v času gradnje.</t>
  </si>
  <si>
    <t>Strojni izkop jarka globine 1,00m do 2,00 m, v terenu III-IV kategorije,odvozom in/ali odlaganjem izkopanega materiala. Brežine so po potrebi zavarovane z opažem.</t>
  </si>
  <si>
    <t>Odvoz slabega materiala na trajno deponijo</t>
  </si>
  <si>
    <t xml:space="preserve">*Opomba: Pri odvozu slabega materiala s kamionom kiperjem na trajno deponijo je upoštevano plačilo deponije na razdalji do 15 km, z nakladanjem, razkladanjem, planiranjem in utrjevanjem v slojih po 50 cm. Upoštevan je raztres materiala in sicer povečanje volumna za 5%. </t>
  </si>
  <si>
    <t>Delno ročni izkop jarka globine do 2,00 m, v terenu III-IV kategorije,
OCENA</t>
  </si>
  <si>
    <t>8.</t>
  </si>
  <si>
    <t>Ročno planiranje dna jarka s točnostjo do 3 cm v projektiranem padcu (odstranitev večjih izboklin).</t>
  </si>
  <si>
    <t>9.</t>
  </si>
  <si>
    <t>Nabava, dobava in izdelava peščenega nasipa (posteljice) za izravnavo dna jarka debeline min 10 cm iz 2x sejanega peska brez frakcij večjih od 5 mm</t>
  </si>
  <si>
    <t>10.</t>
  </si>
  <si>
    <t>Dobava, nabava in transport materiala za izdelavo obsipa položene cevi. Obsip cevi se izvaja v slojih po 15-20 cm istočasno na obeh straneh cevi. Obsip je treba skrbno utrditi, da bo preprečeno poznejše posedanje terena nad izkopom. Obsip se utrjuje po standardnem "Proktorjevem" postopku do 95% trdosti. Obsipni material je 2x sejani pesek brez frakcij večjih od 5 mm.</t>
  </si>
  <si>
    <t>11.</t>
  </si>
  <si>
    <t>Nabava, nakladanje, transport ter zasipavanje vodovodnega jarka z kamnitim zasipnim materialom iz kamnoloma s komprimiranjem  v slojih po 20 cm do 95% trdnosti po standardnem Proktorjevem postopku do kamnite posteljice.</t>
  </si>
  <si>
    <t>Z novim materialom (upoštevana nabava, dobava, vgrajevanje,..)</t>
  </si>
  <si>
    <t>12.</t>
  </si>
  <si>
    <t>Podbetoniranje, obbetoniranje vodovodne armature, zasuni, hidranti, odcepi horizontalni in vertikalni lomi, vgradnja cestnih kap, montaža betonskih podlošk. Možna je montažna betonskih podstavkov. Obračun 0,25 m3/kos izvedenega podbetoniranja.</t>
  </si>
  <si>
    <t>obbetoniranje vodov. arm.</t>
  </si>
  <si>
    <t>13.</t>
  </si>
  <si>
    <t>Nepredvidena zemeljska dela
(% od zemeljskih del).</t>
  </si>
  <si>
    <t>od</t>
  </si>
  <si>
    <t>Skupaj zemeljska dela</t>
  </si>
  <si>
    <t>B.</t>
  </si>
  <si>
    <t>MONTAŽNA DELA</t>
  </si>
  <si>
    <t>Priprava gradbišča, deponija vodovodnih cevi in zavarovanje vodovodnega materiala. V % od vrednosti vodovodnega materiala</t>
  </si>
  <si>
    <t>Demontaža obstoječih cevi do pri priključitvah novih in ukinitvah,  vključno z rezanjem cevi, začasnim zapiranjem ventilov na obst. cevi, zapora vodooskrbe.  Odvoz demontiranih delov, tudi cele dolžine ukinjene cevi , na trajno deponijo, vključno s stroški deponije.</t>
  </si>
  <si>
    <t>Demontaža obstoječega hidranta  z vso pripadajočo armaturo ter deponiranje na stalno deponijo upravljavca.</t>
  </si>
  <si>
    <t>Izvedba rezanja cevi za montažo T-kosa vključno  s čiščenjem in  predpripravo za montažo.</t>
  </si>
  <si>
    <t>Izpraznitev obstoječega cevovoda z odpiranjem in zapiranjem zasunov</t>
  </si>
  <si>
    <t>Prenos spuščanje in polaganje cevi  v pripravljen jarek, ter poravnanje v vertikalni in horizontalni smeri</t>
  </si>
  <si>
    <t>Montaža vodovodnih cevi na položeno in utrjeno peščeno posteljico debeline 10 cm.</t>
  </si>
  <si>
    <t>Montaža prirobničnih kosov po priloženih montažnih shemah ter dokončna obdelava in zaščita spojev.</t>
  </si>
  <si>
    <t>MMB zasun, BAIO - DN200/DN80….....................1kos
STOP spojka - DN 200….......................................2kos
X kos PN 16 - DN200….........................................1kos
EU spojka, enojna  - DN200/225…………………...1kos</t>
  </si>
  <si>
    <t>Montaža obojčnih kosov po priloženih montažnih shemah ter dokončna obdelava in zaščita spojev.</t>
  </si>
  <si>
    <t>FF-kos…...........2kos                                                                                                             EN-kos…………1kos
EU-kos…………1kos
S-kos…………..1kos
MMK-kos……..1kos</t>
  </si>
  <si>
    <t>Dobava in vgradnja tablice za označitve vodovod-zazun</t>
  </si>
  <si>
    <t>Dvig obsojtečih cestnih kap na nove višine</t>
  </si>
  <si>
    <t>14.</t>
  </si>
  <si>
    <t>Nabava in polaganje opozorilnega traku nad vodovodnimi cevmi.</t>
  </si>
  <si>
    <t>15.</t>
  </si>
  <si>
    <t xml:space="preserve">Vris novega vodovoda v katester GJI </t>
  </si>
  <si>
    <t>16.</t>
  </si>
  <si>
    <t>Zamenjava pokrova obsojtečega vodovodnega jaška z novim nosilnosit 40t, zkupaj z vesmi deli (dobava, dostava, rušitev, odvoz in vgradnja novega pokrova z razbremenilnim obročem)</t>
  </si>
  <si>
    <t>17.</t>
  </si>
  <si>
    <t>Nepredvidena montažna dela (% montažnih del)</t>
  </si>
  <si>
    <t>Skupaj montažna dela</t>
  </si>
  <si>
    <t>C.</t>
  </si>
  <si>
    <t>VODOVODNI MATERIAL</t>
  </si>
  <si>
    <t>Cevi DUCTIL NATURAL DN125 (EN 545:2010, C64),(standard spoj) komplet s tesnili (DIN 28610 T1), dolžina cevi l=6,0 m/kos;
Dolžina cevi je povečana za 2% zaradi obdelave.</t>
  </si>
  <si>
    <t>PRIROBNIČNI DUCTIL fazonski kosi za tlačno stopnjo PN16 komplet s tesnili (armatura po DIN 28610 T1),
vijačni in tesnilni material upoštevan v ceni fazonskih kosov, za vsak spojni kos (FFK, T) se vgradi vrtljivo prirobnico,
za vsako prirobnico DN80 se naroči 8 vijakov M16; L/X 85/57
za vsako prirobnico DN100 oz. DN125 se naroči 8 vijakov M16; L/X 90/62 za vsako prirobnico DN150 se naroči 8 vijakov M20;L/X 100/72</t>
  </si>
  <si>
    <t>MMB zasun BIAO, DN200/DN80</t>
  </si>
  <si>
    <t>STOP spojka, System BAIO, DN 200</t>
  </si>
  <si>
    <t>X kos PN 16 - DN80</t>
  </si>
  <si>
    <t>FF kos, 80/500</t>
  </si>
  <si>
    <t>S kos, 80/1000</t>
  </si>
  <si>
    <t>EU kos DN200</t>
  </si>
  <si>
    <t>MMK 30° DN200/225</t>
  </si>
  <si>
    <t>EU spojka, enojna - DN200/225 (SISTEM 2000)</t>
  </si>
  <si>
    <t>Hidrnat nadzemni lomljivi</t>
  </si>
  <si>
    <t>EN kos DN80</t>
  </si>
  <si>
    <t>VGRADNA GARNITURA TELESKOPSKA ZA ZASUNE</t>
  </si>
  <si>
    <t>VGRAD.GAR.ZASUNA 80 , TELESKOPSKA (1,1 - 1,6 M)</t>
  </si>
  <si>
    <t>KAPA CEST. ZA ZAS. IN PODLOŽNA PLOŠČA</t>
  </si>
  <si>
    <t>Nepredviden vodovodni material
(% od vrednosti vodovodnega materiala)</t>
  </si>
  <si>
    <t>Skupaj vodovodni material</t>
  </si>
  <si>
    <t>Vodilni načrt_Načrt ceste:-cestni del</t>
  </si>
  <si>
    <t>*5122-2 izvedena kot črta z vibracijskim učinkom
*reliefna vodilna črta</t>
  </si>
  <si>
    <r>
      <t>*Nepredvidena dela, v kolikor so upravičena in z vpisom odgovornega nadzornika, v višini do 5 %</t>
    </r>
    <r>
      <rPr>
        <sz val="10"/>
        <color rgb="FFFF0000"/>
        <rFont val="Arial"/>
        <family val="2"/>
        <charset val="238"/>
      </rPr>
      <t xml:space="preserve"> </t>
    </r>
    <r>
      <rPr>
        <sz val="10"/>
        <rFont val="Arial"/>
        <family val="2"/>
        <charset val="238"/>
      </rPr>
      <t>skupne vrednosti del.</t>
    </r>
  </si>
  <si>
    <t xml:space="preserve">1. ELEKTROINSTALACIJE CR </t>
  </si>
  <si>
    <t>EM</t>
  </si>
  <si>
    <t>KOL</t>
  </si>
  <si>
    <t>CENA DELA</t>
  </si>
  <si>
    <t>CENA MAT.</t>
  </si>
  <si>
    <t>CENA / EM</t>
  </si>
  <si>
    <t>VREDNOST</t>
  </si>
  <si>
    <t>Izvedba pripravljalnih del (označbe križanj in vzporednega vodenja ter zakoličba trase in stojišč kandelabrov)</t>
  </si>
  <si>
    <t>kpl</t>
  </si>
  <si>
    <t>Izvedba stikalnih manipulacij in preklopov za zagotovitev breznapetostnega stanja na delovišču, zavarovanje izklopljenih naprav pred zmotnim vklopom in ponovni vklop po končanih delih</t>
  </si>
  <si>
    <r>
      <t>Dobava in polaganje kabla NAYY-J 5x16mm</t>
    </r>
    <r>
      <rPr>
        <sz val="10"/>
        <rFont val="Calibri"/>
        <family val="2"/>
        <charset val="238"/>
      </rPr>
      <t>²</t>
    </r>
    <r>
      <rPr>
        <sz val="10"/>
        <rFont val="Arial"/>
        <family val="2"/>
      </rPr>
      <t xml:space="preserve"> v cev</t>
    </r>
  </si>
  <si>
    <t>m</t>
  </si>
  <si>
    <r>
      <t>Dobava in montaža kabla NYM-J 5x1,5mm</t>
    </r>
    <r>
      <rPr>
        <sz val="10"/>
        <rFont val="Calibri"/>
        <family val="2"/>
        <charset val="238"/>
      </rPr>
      <t>²</t>
    </r>
    <r>
      <rPr>
        <sz val="10"/>
        <rFont val="Arial"/>
        <family val="2"/>
      </rPr>
      <t xml:space="preserve"> od razdelilca v kandelabru do svetilke</t>
    </r>
  </si>
  <si>
    <t>Dobava in polaganje izoliranega bakrenega vodnika 70mm², v zaščitno cev (pri križanju plinovoda)</t>
  </si>
  <si>
    <t>Dobava in polaganje opozorilnega traku</t>
  </si>
  <si>
    <t>Dobava in polaganje vročecinkanega valjanca FeZn 25x4mm.</t>
  </si>
  <si>
    <t>Dobava križnih sponk in izdelava križnih stikov z bitumiziranjem spoja</t>
  </si>
  <si>
    <t>Izdelava priklopov ozemljitve na pripravljeno uho kandelabra preko ozemljitvenega vijaka in izvedba zaščite stika stebra z betonskim  temeljem</t>
  </si>
  <si>
    <r>
      <t xml:space="preserve">Dobava in montaža vroče cinkanega reducirnega kandelabra višine 7m s sidrno ploščo in vijaki </t>
    </r>
    <r>
      <rPr>
        <sz val="10"/>
        <rFont val="Calibri"/>
        <family val="2"/>
        <charset val="238"/>
      </rPr>
      <t>Ø</t>
    </r>
    <r>
      <rPr>
        <sz val="10"/>
        <rFont val="Arial"/>
        <family val="2"/>
      </rPr>
      <t>20x1000mm z nivojem cinka 86mikronov in za 1. cono vetra ((SIST EN 40, SIST EN-ISO 1461)</t>
    </r>
  </si>
  <si>
    <t>Dobava in montaža razdelilca (priključne sponke) s 4A cevno varovalko  v kandelabru oz. stebru</t>
  </si>
  <si>
    <r>
      <t xml:space="preserve">Dobava in montaža cestne svetilke z ustreznim nastavkom ter v IP66 z ravnim steklom in LED modulom moči </t>
    </r>
    <r>
      <rPr>
        <sz val="10"/>
        <rFont val="Arial"/>
        <family val="2"/>
        <charset val="238"/>
      </rPr>
      <t>29W z redukcijo med 23. in 4. uro na 20W</t>
    </r>
    <r>
      <rPr>
        <sz val="10"/>
        <rFont val="Arial"/>
        <family val="2"/>
      </rPr>
      <t>, svetlobni tok svetilke 4000lm/</t>
    </r>
    <r>
      <rPr>
        <sz val="10"/>
        <rFont val="Arial"/>
        <family val="2"/>
        <charset val="238"/>
      </rPr>
      <t>2800lm;</t>
    </r>
    <r>
      <rPr>
        <sz val="10"/>
        <rFont val="Arial"/>
        <family val="2"/>
      </rPr>
      <t xml:space="preserve"> barvna temperatura 2700</t>
    </r>
    <r>
      <rPr>
        <sz val="10"/>
        <rFont val="Calibri"/>
        <family val="2"/>
        <charset val="238"/>
      </rPr>
      <t>°</t>
    </r>
    <r>
      <rPr>
        <sz val="10"/>
        <rFont val="Arial"/>
        <family val="2"/>
      </rPr>
      <t>K, CRI 72) s predspojnimi napravami, z univerzalnim natikom na drog, material okvirja je iz tlačno ulitega aluminija polakiran z zaščitno metalizirano barvo in drugimi karakteristikami - kot na primer svetilka tip S LUM, S1S.T.SA.12.030.111.2770 proizvajalca Lumenia</t>
    </r>
  </si>
  <si>
    <r>
      <t>Dobava in montaža cestne svetilke z ustreznim nastavkom ter v IP66 z ravnim steklom in LED modulom moči 40W z redukcijo med 23. in 4. uro na 28W, svetlobni tok svetilke 5529lm/3870lm; barvna temperatura 2700</t>
    </r>
    <r>
      <rPr>
        <sz val="10"/>
        <rFont val="Calibri"/>
        <family val="2"/>
        <charset val="238"/>
      </rPr>
      <t>°</t>
    </r>
    <r>
      <rPr>
        <sz val="10"/>
        <rFont val="Arial"/>
        <family val="2"/>
      </rPr>
      <t>K, CRI 72) s predspojnimi napravami, z univerzalnim natikom na drog, material okvirja je iz tlačno ulitega aluminija polakiran z zaščitno metalizirano barvo in drugimi karakteristikami - kot na primer svetilka tip S LUM, S1S.T.SA.12.030.111.2770 proizvajalca Lumenia</t>
    </r>
  </si>
  <si>
    <r>
      <t>Dobava in montaža cestne svetilke z ustreznim nastavkom ter v IP66 z ravnim steklom in LED modulom moči 45W z redukcijo med 23. in 4. uro na 31W, svetlobni tok svetilke 5808lm/4065lm; barvna temperatura 2700</t>
    </r>
    <r>
      <rPr>
        <sz val="10"/>
        <rFont val="Calibri"/>
        <family val="2"/>
        <charset val="238"/>
      </rPr>
      <t>°</t>
    </r>
    <r>
      <rPr>
        <sz val="10"/>
        <rFont val="Arial"/>
        <family val="2"/>
      </rPr>
      <t>K, CRI 72) s predspojnimi napravami, z univerzalnim natikom na drog, material okvirja je iz tlačno ulitega aluminija polakiran z zaščitno metalizirano barvo in drugimi karakteristikami - kot na primer svetilka tip S LUM, S1S.T.SA.16.055.111.2770 proizvajalca Lumenia</t>
    </r>
  </si>
  <si>
    <t>Dobava in montaža kabelskih končnikov (Al 16mm2) ter izvedba priklopa vodnika v svetilki</t>
  </si>
  <si>
    <t>Izvedba električnih meritev (kontrola neprekinjenosti zaščitnega vodnika, dodatnega vodnika za izenačitev potenciala, kontrola zaščite pred velikimi toki, meritev impedance okvarne zanke,…) ter izdelava merilnega protokola</t>
  </si>
  <si>
    <t>Izvedba svetlobno tehničnih meritev ter izdelava merilnega protokola, horizontalna osvetljenost</t>
  </si>
  <si>
    <t>Izvedba vrisa trase v podzemni kataster (izdelava geodetskega posnetka stojišč svetilk 2kos, kabelskih jaškov 1kos, ter trase kabla dolžine 35m) s pripravo podatkov za vpis v uradne evidence GJI</t>
  </si>
  <si>
    <t>Testiranje in vstavitev v pogon (funkc. preiskus)</t>
  </si>
  <si>
    <t>Izvajanje projektantskega nadzora</t>
  </si>
  <si>
    <t>ure</t>
  </si>
  <si>
    <t>Izvedba označb in oštevilčevanja stebrov CR s tablicami po zahtevi upravljalca</t>
  </si>
  <si>
    <t>Izvajanje nadzora s strani posameznih komunalnih upravljalcev - elektro distributer, TK upravljalec, Komunala</t>
  </si>
  <si>
    <t>SKUPAJ</t>
  </si>
  <si>
    <t xml:space="preserve">2. GRADBENA DELA CR </t>
  </si>
  <si>
    <t>Pripravljalna dela na gradbišču</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</si>
  <si>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</si>
  <si>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</si>
  <si>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</si>
  <si>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charset val="238"/>
      </rPr>
      <t>Ø75</t>
    </r>
    <r>
      <rPr>
        <sz val="10"/>
        <rFont val="Arial"/>
        <family val="2"/>
        <charset val="238"/>
      </rPr>
      <t>mm v izkopan kabelski jarek</t>
    </r>
  </si>
  <si>
    <t>Izdelava kabelske posteljice dim. 0,2x0,4m s peskom granulacije 0–4mm</t>
  </si>
  <si>
    <r>
      <t>m</t>
    </r>
    <r>
      <rPr>
        <vertAlign val="superscript"/>
        <sz val="10"/>
        <rFont val="Arial"/>
        <family val="2"/>
      </rPr>
      <t>3</t>
    </r>
  </si>
  <si>
    <t>Zasip jarka in utrjevanje v sloju 30cm z izkopanim materialom</t>
  </si>
  <si>
    <t>Zasip jarka in utrjevanje v sloju po 30cm s peskom granulacije 4–8mm</t>
  </si>
  <si>
    <t xml:space="preserve">Odvoz odvečnega materiala na uradno deponijo, z dokazilom o deponiranju odvečnega materiala </t>
  </si>
  <si>
    <t>Izdelava nadbetoniranja obsipane cevi cevne kabelske kanalizacije pod utrjeno površino v višini 30cm z betonom C10/15</t>
  </si>
  <si>
    <r>
      <t xml:space="preserve">Izdelava betonskega temelja kandelabra dim. 0,80x0,80x1,1m z vgrajenimi sidrnimi vijaki </t>
    </r>
    <r>
      <rPr>
        <sz val="10"/>
        <rFont val="Arial"/>
        <family val="2"/>
        <charset val="238"/>
      </rPr>
      <t>M20 dolžine 1m</t>
    </r>
    <r>
      <rPr>
        <sz val="10"/>
        <rFont val="Arial"/>
        <family val="2"/>
      </rPr>
      <t xml:space="preserve"> - izvajalec predloži statični izračun v primeru izvedbe drugačnega temelja za 8m drog</t>
    </r>
  </si>
  <si>
    <r>
      <t>Izdelava betonskega jaška iz BC-</t>
    </r>
    <r>
      <rPr>
        <sz val="10"/>
        <rFont val="Calibri"/>
        <family val="2"/>
        <charset val="238"/>
      </rPr>
      <t>ɸ</t>
    </r>
    <r>
      <rPr>
        <sz val="10"/>
        <rFont val="Arial"/>
        <family val="2"/>
      </rPr>
      <t>60cm obbetoniranega z izdelavo uvodov za cevi ter LTŽ pokrovom 400kN</t>
    </r>
  </si>
  <si>
    <t xml:space="preserve">Strojni in ročni izkop za temelje kandelabrov in jaškov ter okoli posamezne OJR v zemlji IV. kat. </t>
  </si>
  <si>
    <t>Izvedba izvrtine v obstoječ temelj CR za vstavitev cevi Ø75mm</t>
  </si>
  <si>
    <t>3. REKAPITULACIJA</t>
  </si>
  <si>
    <t>ELEKTROINSTALACIJE</t>
  </si>
  <si>
    <t>GRADBENA DELA</t>
  </si>
  <si>
    <t>DDV</t>
  </si>
  <si>
    <t>Opomba:</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</si>
  <si>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</si>
  <si>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3/1.3.4.2  PROJEKTANTSKI POPIS CR PREHOD STRAŠKA CESTA</t>
  </si>
  <si>
    <t>Izdelava PID in NOV projektne dokumentacije v dveh (2) izvodih</t>
  </si>
  <si>
    <t>Nepredvidena dela v kolikor so upravičena, in z vpisom odgovornega nadzornika (5%)</t>
  </si>
  <si>
    <t>Nepredvidena dela, v kolikor so upravičena, in z vpisom odgovornega nadzornika (5%)</t>
  </si>
  <si>
    <t>3/1.3.4.2</t>
  </si>
  <si>
    <t>CR PREHOD STRAŠKA CESTA</t>
  </si>
  <si>
    <t>Ureditev površin za kolesarje in pešce v križišču Straške (LC 295041) in Povhove (LK 299091) ulice ter izgradnja CR</t>
  </si>
  <si>
    <t>CENA BREZ DDV</t>
  </si>
  <si>
    <t>Vodilni načrt_Načrt ceste:-vodovod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</si>
</sst>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 #,##0.00\ &quot;€&quot;_-;\-* #,##0.00\ &quot;€&quot;_-;_-* &quot;-&quot;??\ &quot;€&quot;_-;_-@_-"/>
    <numFmt numFmtId="164" formatCode="[$€-2]\ #,##0.00"/>
    <numFmt numFmtId="165" formatCode="_-* #,##0.00\ _S_I_T_-;\-* #,##0.00\ _S_I_T_-;_-* &quot;-&quot;??\ _S_I_T_-;_-@_-"/>
    <numFmt numFmtId="166" formatCode="0.00_)"/>
    <numFmt numFmtId="167" formatCode="_(* #,##0.00_);_(* \(#,##0.00\);_(* &quot;-&quot;??_);_(@_)"/>
    <numFmt numFmtId="168" formatCode="_-* #,##0.00\ &quot;SIT&quot;_-;\-* #,##0.00\ &quot;SIT&quot;_-;_-* &quot;-&quot;??\ &quot;SIT&quot;_-;_-@_-"/>
    <numFmt numFmtId="169" formatCode="_-* #,##0\ _S_I_T_-;\-* #,##0\ _S_I_T_-;_-* &quot;-&quot;\ _S_I_T_-;_-@_-"/>
    <numFmt numFmtId="170" formatCode="_-* #,##0\ &quot;SIT&quot;_-;\-* #,##0\ &quot;SIT&quot;_-;_-* &quot;-&quot;\ &quot;SIT&quot;_-;_-@_-"/>
    <numFmt numFmtId="171" formatCode="_-* #,##0.00\ _S_I_T_-;\-* #,##0.00\ _S_I_T_-;_-* \-??\ _S_I_T_-;_-@_-"/>
    <numFmt numFmtId="172" formatCode="\$#,##0\ ;&quot;($&quot;#,##0\)"/>
    <numFmt numFmtId="173" formatCode="_-* #,##0.00\ [$€-424]_-;\-* #,##0.00\ [$€-424]_-;_-* &quot;-&quot;??\ [$€-424]_-;_-@_-"/>
    <numFmt numFmtId="174" formatCode="0.00&quot; m&quot;"/>
    <numFmt numFmtId="175" formatCode="0.00&quot; €/m'&quot;"/>
    <numFmt numFmtId="176" formatCode="0&quot; €/m³&quot;"/>
    <numFmt numFmtId="177" formatCode="0&quot; °&quot;"/>
    <numFmt numFmtId="178" formatCode="0&quot; cm&quot;"/>
    <numFmt numFmtId="179" formatCode="0&quot; kos&quot;"/>
    <numFmt numFmtId="180" formatCode="0.00&quot; €/kos&quot;"/>
    <numFmt numFmtId="181" formatCode="0&quot; h&quot;"/>
    <numFmt numFmtId="182" formatCode="0.00&quot; €/h&quot;"/>
    <numFmt numFmtId="183" formatCode="0.00&quot; m³&quot;"/>
    <numFmt numFmtId="184" formatCode="0.00&quot; €/m³&quot;"/>
    <numFmt numFmtId="185" formatCode="0.00&quot; m²&quot;"/>
    <numFmt numFmtId="186" formatCode="0.00&quot; €/m²&quot;"/>
    <numFmt numFmtId="187" formatCode="0_)"/>
    <numFmt numFmtId="188" formatCode="0.0%"/>
    <numFmt numFmtId="189" formatCode="#,##0.00\ &quot;SIT&quot;"/>
    <numFmt numFmtId="190" formatCode="#,##0.00\ _S_I_T"/>
    <numFmt numFmtId="191" formatCode="#,##0.00\ [$EUR]"/>
  </numFmts>
  <fonts count="61">
    <font>
      <sz val="11"/>
      <color theme="1"/>
      <name val="Calibri"/>
      <family val="2"/>
      <charset val="238"/>
      <scheme val="minor"/>
    </font>
    <font>
      <sz val="10"/>
      <name val="Arial"/>
      <family val="2"/>
      <charset val="238"/>
    </font>
    <font>
      <b/>
      <sz val="10"/>
      <name val="Arial"/>
      <family val="2"/>
      <charset val="238"/>
    </font>
    <font>
      <sz val="10"/>
      <name val="Symbol"/>
      <family val="1"/>
      <charset val="2"/>
    </font>
    <font>
      <b/>
      <sz val="12"/>
      <name val="Arial"/>
      <family val="2"/>
      <charset val="238"/>
    </font>
    <font>
      <b/>
      <sz val="14"/>
      <name val="Arial"/>
      <family val="2"/>
      <charset val="238"/>
    </font>
    <font>
      <sz val="12"/>
      <name val="Arial"/>
      <family val="2"/>
      <charset val="238"/>
    </font>
    <font>
      <vertAlign val="superscript"/>
      <sz val="10"/>
      <name val="Arial"/>
      <family val="2"/>
      <charset val="238"/>
    </font>
    <font>
      <sz val="10"/>
      <name val="Arial CE"/>
      <charset val="238"/>
    </font>
    <font>
      <sz val="10"/>
      <name val="HelveticaPS"/>
      <family val="1"/>
      <charset val="238"/>
    </font>
    <font>
      <sz val="9"/>
      <name val="Courier New CE"/>
      <charset val="238"/>
    </font>
    <font>
      <sz val="5"/>
      <name val="Courier New CE"/>
      <family val="3"/>
      <charset val="238"/>
    </font>
    <font>
      <b/>
      <sz val="10"/>
      <name val="Courier New CE"/>
      <family val="3"/>
      <charset val="238"/>
    </font>
    <font>
      <sz val="8"/>
      <name val="Arial"/>
      <family val="2"/>
      <charset val="238"/>
    </font>
    <font>
      <b/>
      <sz val="11"/>
      <name val="Arial"/>
      <family val="2"/>
      <charset val="238"/>
    </font>
    <font>
      <sz val="10"/>
      <color theme="1"/>
      <name val="Arial"/>
      <family val="2"/>
      <charset val="238"/>
    </font>
    <font>
      <b/>
      <sz val="9"/>
      <name val="Arial"/>
      <family val="2"/>
      <charset val="238"/>
    </font>
    <font>
      <sz val="9"/>
      <name val="Arial"/>
      <family val="2"/>
      <charset val="238"/>
    </font>
    <font>
      <b/>
      <sz val="8"/>
      <name val="Arial"/>
      <family val="2"/>
      <charset val="238"/>
    </font>
    <font>
      <b/>
      <i/>
      <sz val="10"/>
      <name val="Arial"/>
      <family val="2"/>
      <charset val="238"/>
    </font>
    <font>
      <sz val="11"/>
      <name val="Arial"/>
      <family val="2"/>
      <charset val="238"/>
    </font>
    <font>
      <sz val="16"/>
      <color rgb="FFFF0000"/>
      <name val="Arial"/>
      <family val="2"/>
      <charset val="238"/>
    </font>
    <font>
      <sz val="14"/>
      <color rgb="FFFF0000"/>
      <name val="Arial"/>
      <family val="2"/>
      <charset val="238"/>
    </font>
    <font>
      <sz val="14"/>
      <color theme="1"/>
      <name val="Calibri"/>
      <family val="2"/>
      <charset val="238"/>
      <scheme val="minor"/>
    </font>
    <font>
      <b/>
      <sz val="12"/>
      <color indexed="8"/>
      <name val="SSPalatino"/>
      <charset val="238"/>
    </font>
    <font>
      <sz val="10"/>
      <name val="Calibri"/>
      <family val="2"/>
      <charset val="238"/>
    </font>
    <font>
      <u/>
      <sz val="10"/>
      <color indexed="12"/>
      <name val="Arial"/>
      <family val="2"/>
      <charset val="238"/>
    </font>
    <font>
      <sz val="10"/>
      <color theme="0" tint="-0.249977111117893"/>
      <name val="Arial"/>
      <family val="2"/>
      <charset val="238"/>
    </font>
    <font>
      <sz val="10"/>
      <color rgb="FFFF0000"/>
      <name val="Arial"/>
      <family val="2"/>
      <charset val="238"/>
    </font>
    <font>
      <sz val="10"/>
      <name val="Arial CE"/>
      <family val="2"/>
      <charset val="238"/>
    </font>
    <font>
      <b/>
      <sz val="18"/>
      <color indexed="24"/>
      <name val="Arial"/>
      <family val="2"/>
      <charset val="238"/>
    </font>
    <font>
      <b/>
      <sz val="12"/>
      <color indexed="24"/>
      <name val="Arial"/>
      <family val="2"/>
      <charset val="238"/>
    </font>
    <font>
      <sz val="10"/>
      <name val="Arial"/>
      <family val="2"/>
      <charset val="238"/>
    </font>
    <font>
      <sz val="11"/>
      <color indexed="17"/>
      <name val="Calibri"/>
      <family val="2"/>
      <charset val="238"/>
    </font>
    <font>
      <sz val="11"/>
      <color indexed="60"/>
      <name val="Calibri"/>
      <family val="2"/>
      <charset val="238"/>
    </font>
    <font>
      <sz val="10"/>
      <name val="Arial"/>
      <family val="2"/>
      <charset val="238"/>
    </font>
    <font>
      <b/>
      <i/>
      <sz val="14"/>
      <name val="Arial"/>
      <family val="2"/>
      <charset val="238"/>
    </font>
    <font>
      <sz val="8"/>
      <color rgb="FFFF0000"/>
      <name val="Arial"/>
      <family val="2"/>
      <charset val="238"/>
    </font>
    <font>
      <sz val="10"/>
      <name val="Arial"/>
      <family val="2"/>
    </font>
    <font>
      <sz val="14"/>
      <name val="Arial Narrow"/>
      <family val="2"/>
      <charset val="238"/>
    </font>
    <font>
      <sz val="10"/>
      <name val="Arial Narrow"/>
      <family val="2"/>
      <charset val="238"/>
    </font>
    <font>
      <sz val="12"/>
      <name val="Arial Narrow"/>
      <family val="2"/>
      <charset val="238"/>
    </font>
    <font>
      <sz val="9"/>
      <name val="Arial Narrow"/>
      <family val="2"/>
      <charset val="238"/>
    </font>
    <font>
      <i/>
      <sz val="9"/>
      <name val="Arial Narrow"/>
      <family val="2"/>
      <charset val="238"/>
    </font>
    <font>
      <b/>
      <sz val="9"/>
      <name val="Arial Narrow"/>
      <family val="2"/>
      <charset val="238"/>
    </font>
    <font>
      <b/>
      <sz val="10"/>
      <name val="Arial Narrow"/>
      <family val="2"/>
      <charset val="238"/>
    </font>
    <font>
      <sz val="8"/>
      <name val="Arial Narrow"/>
      <family val="2"/>
      <charset val="238"/>
    </font>
    <font>
      <sz val="11"/>
      <name val="Arial Narrow"/>
      <family val="2"/>
      <charset val="238"/>
    </font>
    <font>
      <sz val="15"/>
      <name val="Arial Narrow"/>
      <family val="2"/>
      <charset val="238"/>
    </font>
    <font>
      <sz val="10"/>
      <color rgb="FFC00000"/>
      <name val="Arial Narrow"/>
      <family val="2"/>
      <charset val="238"/>
    </font>
    <font>
      <sz val="9"/>
      <color rgb="FFC00000"/>
      <name val="Arial Narrow"/>
      <family val="2"/>
      <charset val="238"/>
    </font>
    <font>
      <sz val="8"/>
      <color rgb="FFC00000"/>
      <name val="Arial Narrow"/>
      <family val="2"/>
      <charset val="238"/>
    </font>
    <font>
      <sz val="11"/>
      <color indexed="17"/>
      <name val="Arial Narrow"/>
      <family val="2"/>
      <charset val="238"/>
    </font>
    <font>
      <sz val="10"/>
      <name val="Arial"/>
    </font>
    <font>
      <b/>
      <sz val="10"/>
      <name val="Arial"/>
      <family val="2"/>
    </font>
    <font>
      <b/>
      <sz val="10"/>
      <color indexed="12"/>
      <name val="Arial"/>
      <family val="2"/>
    </font>
    <font>
      <b/>
      <sz val="10"/>
      <color indexed="8"/>
      <name val="Arial"/>
      <family val="2"/>
    </font>
    <font>
      <vertAlign val="superscript"/>
      <sz val="10"/>
      <name val="Arial"/>
      <family val="2"/>
    </font>
    <font>
      <b/>
      <sz val="10"/>
      <color indexed="10"/>
      <name val="Arial"/>
      <family val="2"/>
    </font>
    <font>
      <sz val="12"/>
      <name val="Times New Roman"/>
      <family val="1"/>
      <charset val="238"/>
    </font>
    <font>
      <sz val="8"/>
      <name val="Calibri"/>
      <family val="2"/>
      <charset val="238"/>
      <scheme val="minor"/>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rgb="FFCCCCFF"/>
      </patternFill>
    </fill>
    <fill>
      <patternFill patternType="solid">
        <fgColor indexed="42"/>
        <bgColor indexed="27"/>
      </patternFill>
    </fill>
    <fill>
      <patternFill patternType="solid">
        <fgColor indexed="43"/>
        <bgColor indexed="26"/>
      </patternFill>
    </fill>
    <fill>
      <patternFill patternType="solid">
        <fgColor indexed="27"/>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medium">
        <color indexed="64"/>
      </top>
      <bottom/>
      <diagonal/>
    </border>
    <border>
      <left/>
      <right/>
      <top style="double">
        <color indexed="8"/>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s>
  <cellStyleXfs count="892">
    <xf numFmtId="0" fontId="0" fillId="0" borderId="0"/>
    <xf numFmtId="0" fontId="1" fillId="0" borderId="0"/>
    <xf numFmtId="0" fontId="8" fillId="0" borderId="0"/>
    <xf numFmtId="165" fontId="8" fillId="0" borderId="0" applyFont="0" applyFill="0" applyBorder="0" applyAlignment="0" applyProtection="0"/>
    <xf numFmtId="166" fontId="9" fillId="0" borderId="0"/>
    <xf numFmtId="167"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4" fontId="11" fillId="0" borderId="0">
      <alignment vertical="top"/>
      <protection hidden="1"/>
    </xf>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 fillId="0" borderId="0" applyFont="0" applyFill="0" applyBorder="0" applyAlignment="0" applyProtection="0"/>
    <xf numFmtId="4" fontId="12" fillId="0" borderId="0" applyProtection="0">
      <alignment horizontal="left"/>
      <protection locked="0"/>
    </xf>
    <xf numFmtId="0" fontId="8" fillId="0" borderId="0"/>
    <xf numFmtId="0" fontId="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xf numFmtId="0" fontId="24" fillId="0" borderId="0" applyFill="0" applyBorder="0" applyProtection="0"/>
    <xf numFmtId="168" fontId="24"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0" fontId="26" fillId="0" borderId="0" applyNumberFormat="0" applyFill="0" applyBorder="0" applyAlignment="0" applyProtection="0">
      <alignment vertical="top"/>
      <protection locked="0"/>
    </xf>
    <xf numFmtId="0" fontId="10"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0" fillId="0" borderId="0"/>
    <xf numFmtId="0" fontId="1" fillId="0" borderId="0"/>
    <xf numFmtId="0" fontId="10"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167" fontId="1" fillId="0" borderId="0" applyFont="0" applyFill="0" applyBorder="0" applyAlignment="0" applyProtection="0"/>
    <xf numFmtId="167" fontId="1" fillId="0" borderId="0" applyFont="0" applyFill="0" applyBorder="0" applyAlignment="0" applyProtection="0"/>
    <xf numFmtId="0" fontId="10" fillId="0" borderId="0"/>
    <xf numFmtId="0" fontId="1" fillId="0" borderId="0"/>
    <xf numFmtId="0" fontId="1" fillId="0" borderId="0"/>
    <xf numFmtId="0" fontId="8" fillId="0" borderId="0"/>
    <xf numFmtId="0" fontId="8"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5" fontId="10" fillId="0" borderId="0" applyFont="0" applyFill="0" applyBorder="0" applyAlignment="0" applyProtection="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0" fillId="0" borderId="0"/>
    <xf numFmtId="0" fontId="8" fillId="0" borderId="0"/>
    <xf numFmtId="0" fontId="1" fillId="0" borderId="0"/>
    <xf numFmtId="0" fontId="1" fillId="0" borderId="0"/>
    <xf numFmtId="0" fontId="10" fillId="0" borderId="0"/>
    <xf numFmtId="0" fontId="10" fillId="0" borderId="0"/>
    <xf numFmtId="0" fontId="10"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0" fontId="10" fillId="0" borderId="0"/>
    <xf numFmtId="0" fontId="1" fillId="0" borderId="0"/>
    <xf numFmtId="0" fontId="1" fillId="0" borderId="0"/>
    <xf numFmtId="0" fontId="8" fillId="0" borderId="0"/>
    <xf numFmtId="0" fontId="8" fillId="0" borderId="0"/>
    <xf numFmtId="0" fontId="1" fillId="0" borderId="0"/>
    <xf numFmtId="0" fontId="10" fillId="0" borderId="0"/>
    <xf numFmtId="0" fontId="10" fillId="0" borderId="0"/>
    <xf numFmtId="0" fontId="1" fillId="0" borderId="0"/>
    <xf numFmtId="0" fontId="10" fillId="0" borderId="0"/>
    <xf numFmtId="0" fontId="8" fillId="0" borderId="0"/>
    <xf numFmtId="0" fontId="10" fillId="0" borderId="0"/>
    <xf numFmtId="165" fontId="8" fillId="0" borderId="0" applyFont="0" applyFill="0" applyBorder="0" applyAlignment="0" applyProtection="0"/>
    <xf numFmtId="0" fontId="1" fillId="0" borderId="0"/>
    <xf numFmtId="0" fontId="8" fillId="0" borderId="0"/>
    <xf numFmtId="0" fontId="8" fillId="0" borderId="0"/>
    <xf numFmtId="0" fontId="1" fillId="0" borderId="0"/>
    <xf numFmtId="0" fontId="10" fillId="0" borderId="0"/>
    <xf numFmtId="0" fontId="1" fillId="0" borderId="0"/>
    <xf numFmtId="0" fontId="8" fillId="0" borderId="0"/>
    <xf numFmtId="0" fontId="8" fillId="0" borderId="0"/>
    <xf numFmtId="0" fontId="8" fillId="0" borderId="0"/>
    <xf numFmtId="0" fontId="10" fillId="0" borderId="0"/>
    <xf numFmtId="0" fontId="10" fillId="0" borderId="0"/>
    <xf numFmtId="0" fontId="8" fillId="0" borderId="0"/>
    <xf numFmtId="0" fontId="1" fillId="0" borderId="0"/>
    <xf numFmtId="0" fontId="8" fillId="0" borderId="0"/>
    <xf numFmtId="0" fontId="8" fillId="0" borderId="0"/>
    <xf numFmtId="0" fontId="8" fillId="0" borderId="0"/>
    <xf numFmtId="0" fontId="1" fillId="0" borderId="0"/>
    <xf numFmtId="0" fontId="10" fillId="0" borderId="0"/>
    <xf numFmtId="0" fontId="1" fillId="0" borderId="0"/>
    <xf numFmtId="0" fontId="10" fillId="0" borderId="0"/>
    <xf numFmtId="0" fontId="10"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0" fontId="10" fillId="0" borderId="0"/>
    <xf numFmtId="0" fontId="1" fillId="0" borderId="0"/>
    <xf numFmtId="0" fontId="1" fillId="0" borderId="0"/>
    <xf numFmtId="0" fontId="8" fillId="0" borderId="0"/>
    <xf numFmtId="0" fontId="8" fillId="0" borderId="0"/>
    <xf numFmtId="0" fontId="1" fillId="0" borderId="0"/>
    <xf numFmtId="0" fontId="10" fillId="0" borderId="0"/>
    <xf numFmtId="0" fontId="8" fillId="0" borderId="0"/>
    <xf numFmtId="0" fontId="1" fillId="0" borderId="0"/>
    <xf numFmtId="0" fontId="1" fillId="0" borderId="0"/>
    <xf numFmtId="0" fontId="10" fillId="0" borderId="0"/>
    <xf numFmtId="0" fontId="10" fillId="0" borderId="0"/>
    <xf numFmtId="0" fontId="1" fillId="0" borderId="0"/>
    <xf numFmtId="0" fontId="8" fillId="0" borderId="0"/>
    <xf numFmtId="0" fontId="8" fillId="0" borderId="0"/>
    <xf numFmtId="0" fontId="1" fillId="0" borderId="0"/>
    <xf numFmtId="0" fontId="10" fillId="0" borderId="0"/>
    <xf numFmtId="0" fontId="1"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0" fontId="10" fillId="0" borderId="0"/>
    <xf numFmtId="0" fontId="1" fillId="0" borderId="0"/>
    <xf numFmtId="0" fontId="1" fillId="0" borderId="0"/>
    <xf numFmtId="0" fontId="8" fillId="0" borderId="0"/>
    <xf numFmtId="0" fontId="8" fillId="0" borderId="0"/>
    <xf numFmtId="0" fontId="1" fillId="0" borderId="0"/>
    <xf numFmtId="0" fontId="10"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0" fontId="15" fillId="0" borderId="0"/>
    <xf numFmtId="0" fontId="10" fillId="0" borderId="0"/>
    <xf numFmtId="172" fontId="29" fillId="0" borderId="0" applyFill="0" applyBorder="0" applyAlignment="0" applyProtection="0"/>
    <xf numFmtId="0" fontId="8" fillId="0" borderId="0"/>
    <xf numFmtId="0" fontId="8" fillId="0" borderId="0"/>
    <xf numFmtId="0" fontId="1" fillId="0" borderId="0"/>
    <xf numFmtId="0" fontId="31" fillId="0" borderId="0" applyNumberFormat="0" applyFill="0" applyBorder="0" applyAlignment="0" applyProtection="0"/>
    <xf numFmtId="0" fontId="8" fillId="0" borderId="0"/>
    <xf numFmtId="0" fontId="10" fillId="0" borderId="0"/>
    <xf numFmtId="0" fontId="10" fillId="0" borderId="0"/>
    <xf numFmtId="0" fontId="1" fillId="0" borderId="0"/>
    <xf numFmtId="0" fontId="8" fillId="0" borderId="0"/>
    <xf numFmtId="0" fontId="8" fillId="0" borderId="0"/>
    <xf numFmtId="0" fontId="10" fillId="0" borderId="0"/>
    <xf numFmtId="0" fontId="1" fillId="0" borderId="0"/>
    <xf numFmtId="0" fontId="10" fillId="0" borderId="0"/>
    <xf numFmtId="171" fontId="29" fillId="0" borderId="0" applyFill="0" applyBorder="0" applyAlignment="0" applyProtection="0"/>
    <xf numFmtId="3" fontId="29" fillId="0" borderId="0" applyFill="0" applyBorder="0" applyAlignment="0" applyProtection="0"/>
    <xf numFmtId="2" fontId="29" fillId="0" borderId="0" applyFill="0" applyBorder="0" applyAlignment="0" applyProtection="0"/>
    <xf numFmtId="0" fontId="8" fillId="0" borderId="0"/>
    <xf numFmtId="0" fontId="8" fillId="0" borderId="0"/>
    <xf numFmtId="0" fontId="1" fillId="0" borderId="0"/>
    <xf numFmtId="0" fontId="29" fillId="0" borderId="0"/>
    <xf numFmtId="0" fontId="1" fillId="0" borderId="0"/>
    <xf numFmtId="0" fontId="10" fillId="0" borderId="0"/>
    <xf numFmtId="0" fontId="1" fillId="0" borderId="0"/>
    <xf numFmtId="0" fontId="1" fillId="0" borderId="0"/>
    <xf numFmtId="0" fontId="1" fillId="0" borderId="0"/>
    <xf numFmtId="0" fontId="10"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0" fontId="29" fillId="0" borderId="0" applyFill="0" applyBorder="0" applyAlignment="0" applyProtection="0"/>
    <xf numFmtId="0" fontId="10" fillId="0" borderId="0"/>
    <xf numFmtId="0" fontId="1" fillId="0" borderId="0"/>
    <xf numFmtId="0" fontId="24" fillId="0" borderId="0" applyFill="0" applyBorder="0" applyProtection="0"/>
    <xf numFmtId="165" fontId="8" fillId="0" borderId="0" applyFont="0" applyFill="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10" fillId="0" borderId="0"/>
    <xf numFmtId="0" fontId="30" fillId="0" borderId="0" applyNumberFormat="0" applyFill="0" applyBorder="0" applyAlignment="0" applyProtection="0"/>
    <xf numFmtId="0" fontId="1" fillId="0" borderId="0"/>
    <xf numFmtId="0" fontId="1" fillId="0" borderId="0"/>
    <xf numFmtId="0" fontId="10" fillId="0" borderId="0"/>
    <xf numFmtId="0" fontId="10" fillId="0" borderId="0"/>
    <xf numFmtId="0" fontId="8" fillId="0" borderId="0"/>
    <xf numFmtId="0" fontId="8" fillId="0" borderId="0"/>
    <xf numFmtId="0" fontId="24" fillId="0" borderId="0" applyFill="0" applyBorder="0" applyProtection="0"/>
    <xf numFmtId="0" fontId="10"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0" fillId="0" borderId="0"/>
    <xf numFmtId="0" fontId="1" fillId="0" borderId="0"/>
    <xf numFmtId="0" fontId="10" fillId="0" borderId="0"/>
    <xf numFmtId="0" fontId="8" fillId="0" borderId="0"/>
    <xf numFmtId="0" fontId="8" fillId="0" borderId="0"/>
    <xf numFmtId="0" fontId="1" fillId="0" borderId="0"/>
    <xf numFmtId="0" fontId="10" fillId="0" borderId="0"/>
    <xf numFmtId="0" fontId="10" fillId="0" borderId="0"/>
    <xf numFmtId="0" fontId="8" fillId="0" borderId="0"/>
    <xf numFmtId="0" fontId="8" fillId="0" borderId="0"/>
    <xf numFmtId="0" fontId="10" fillId="0" borderId="0"/>
    <xf numFmtId="0" fontId="1" fillId="0" borderId="0"/>
    <xf numFmtId="0" fontId="1" fillId="0" borderId="0"/>
    <xf numFmtId="0" fontId="8" fillId="0" borderId="0"/>
    <xf numFmtId="0" fontId="8" fillId="0" borderId="0"/>
    <xf numFmtId="0" fontId="1" fillId="0" borderId="0"/>
    <xf numFmtId="0" fontId="10" fillId="0" borderId="0"/>
    <xf numFmtId="0" fontId="1" fillId="0" borderId="0"/>
    <xf numFmtId="0" fontId="8" fillId="0" borderId="0"/>
    <xf numFmtId="0" fontId="10" fillId="0" borderId="0"/>
    <xf numFmtId="0" fontId="1" fillId="0" borderId="0"/>
    <xf numFmtId="0" fontId="8" fillId="0" borderId="0"/>
    <xf numFmtId="0" fontId="1" fillId="0" borderId="0"/>
    <xf numFmtId="0" fontId="10" fillId="0" borderId="0"/>
    <xf numFmtId="0" fontId="29" fillId="0" borderId="6" applyNumberFormat="0" applyFill="0" applyAlignment="0" applyProtection="0"/>
    <xf numFmtId="0" fontId="8" fillId="0" borderId="0"/>
    <xf numFmtId="0" fontId="29" fillId="0" borderId="0"/>
    <xf numFmtId="0" fontId="8" fillId="0" borderId="0"/>
    <xf numFmtId="0" fontId="29" fillId="0" borderId="0"/>
    <xf numFmtId="0" fontId="8" fillId="0" borderId="0"/>
    <xf numFmtId="0" fontId="8" fillId="0" borderId="0"/>
    <xf numFmtId="0" fontId="29" fillId="0" borderId="0"/>
    <xf numFmtId="0" fontId="8" fillId="0" borderId="0"/>
    <xf numFmtId="0" fontId="29" fillId="0" borderId="0"/>
    <xf numFmtId="0" fontId="8" fillId="0" borderId="0"/>
    <xf numFmtId="0" fontId="29" fillId="0" borderId="0"/>
    <xf numFmtId="0" fontId="29" fillId="0" borderId="0"/>
    <xf numFmtId="0" fontId="8" fillId="0" borderId="0"/>
    <xf numFmtId="0" fontId="29" fillId="0" borderId="0"/>
    <xf numFmtId="0" fontId="8" fillId="0" borderId="0"/>
    <xf numFmtId="0" fontId="29"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29" fillId="0" borderId="0"/>
    <xf numFmtId="0" fontId="8" fillId="0" borderId="0"/>
    <xf numFmtId="0" fontId="8" fillId="0" borderId="0"/>
    <xf numFmtId="0" fontId="29" fillId="0" borderId="0"/>
    <xf numFmtId="0" fontId="8" fillId="0" borderId="0"/>
    <xf numFmtId="0" fontId="29" fillId="0" borderId="0"/>
    <xf numFmtId="0" fontId="29" fillId="0" borderId="0"/>
    <xf numFmtId="0" fontId="8" fillId="0" borderId="0"/>
    <xf numFmtId="0" fontId="29"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24" fillId="0" borderId="0" applyFill="0" applyBorder="0" applyProtection="0"/>
    <xf numFmtId="0" fontId="10" fillId="0" borderId="0"/>
    <xf numFmtId="0" fontId="1" fillId="0" borderId="0"/>
    <xf numFmtId="0" fontId="1" fillId="0" borderId="0"/>
    <xf numFmtId="0" fontId="8" fillId="0" borderId="0"/>
    <xf numFmtId="0" fontId="8" fillId="0" borderId="0"/>
    <xf numFmtId="0" fontId="10" fillId="0" borderId="0"/>
    <xf numFmtId="0" fontId="1" fillId="0" borderId="0"/>
    <xf numFmtId="0" fontId="10" fillId="0" borderId="0"/>
    <xf numFmtId="0" fontId="8" fillId="0" borderId="0"/>
    <xf numFmtId="0" fontId="1" fillId="0" borderId="0"/>
    <xf numFmtId="0" fontId="8" fillId="0" borderId="0"/>
    <xf numFmtId="0" fontId="8" fillId="0" borderId="0"/>
    <xf numFmtId="0" fontId="1" fillId="0" borderId="0"/>
    <xf numFmtId="0" fontId="10" fillId="0" borderId="0"/>
    <xf numFmtId="0" fontId="1" fillId="0" borderId="0"/>
    <xf numFmtId="0" fontId="10" fillId="0" borderId="0"/>
    <xf numFmtId="0" fontId="8" fillId="0" borderId="0"/>
    <xf numFmtId="0" fontId="1" fillId="0" borderId="0"/>
    <xf numFmtId="0" fontId="10" fillId="0" borderId="0"/>
    <xf numFmtId="0" fontId="8" fillId="0" borderId="0"/>
    <xf numFmtId="0" fontId="8" fillId="0" borderId="0"/>
    <xf numFmtId="0" fontId="10" fillId="0" borderId="0"/>
    <xf numFmtId="0" fontId="10"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 fillId="0" borderId="0"/>
    <xf numFmtId="0" fontId="8" fillId="0" borderId="0"/>
    <xf numFmtId="0" fontId="8" fillId="0" borderId="0"/>
    <xf numFmtId="0" fontId="10"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10" fillId="0" borderId="0"/>
    <xf numFmtId="0" fontId="1" fillId="0" borderId="0"/>
    <xf numFmtId="0" fontId="1" fillId="0" borderId="0"/>
    <xf numFmtId="0" fontId="24" fillId="0" borderId="0" applyFill="0" applyBorder="0" applyProtection="0"/>
    <xf numFmtId="0" fontId="10" fillId="0" borderId="0"/>
    <xf numFmtId="0" fontId="8" fillId="0" borderId="0"/>
    <xf numFmtId="0" fontId="10" fillId="0" borderId="0"/>
    <xf numFmtId="0" fontId="10" fillId="0" borderId="0"/>
    <xf numFmtId="0" fontId="1" fillId="0" borderId="0"/>
    <xf numFmtId="0" fontId="8" fillId="0" borderId="0"/>
    <xf numFmtId="0" fontId="8" fillId="0" borderId="0"/>
    <xf numFmtId="0" fontId="1" fillId="0" borderId="0"/>
    <xf numFmtId="0" fontId="10" fillId="0" borderId="0"/>
    <xf numFmtId="0" fontId="8" fillId="0" borderId="0"/>
    <xf numFmtId="0" fontId="10" fillId="0" borderId="0"/>
    <xf numFmtId="0" fontId="1" fillId="0" borderId="0"/>
    <xf numFmtId="0" fontId="8" fillId="0" borderId="0"/>
    <xf numFmtId="0" fontId="8" fillId="0" borderId="0"/>
    <xf numFmtId="0" fontId="10" fillId="0" borderId="0"/>
    <xf numFmtId="0" fontId="1" fillId="0" borderId="0"/>
    <xf numFmtId="0" fontId="1" fillId="0" borderId="0"/>
    <xf numFmtId="0" fontId="24" fillId="0" borderId="0" applyFill="0" applyBorder="0" applyProtection="0"/>
    <xf numFmtId="0" fontId="10" fillId="0" borderId="0"/>
    <xf numFmtId="0" fontId="8" fillId="0" borderId="0"/>
    <xf numFmtId="0" fontId="10" fillId="0" borderId="0"/>
    <xf numFmtId="0" fontId="10" fillId="0" borderId="0"/>
    <xf numFmtId="0" fontId="1" fillId="0" borderId="0"/>
    <xf numFmtId="0" fontId="8" fillId="0" borderId="0"/>
    <xf numFmtId="0" fontId="8" fillId="0" borderId="0"/>
    <xf numFmtId="0" fontId="1" fillId="0" borderId="0"/>
    <xf numFmtId="0" fontId="10" fillId="0" borderId="0"/>
    <xf numFmtId="0" fontId="10" fillId="0" borderId="0"/>
    <xf numFmtId="0" fontId="1" fillId="0" borderId="0"/>
    <xf numFmtId="0" fontId="8" fillId="0" borderId="0"/>
    <xf numFmtId="0" fontId="10" fillId="0" borderId="0"/>
    <xf numFmtId="0" fontId="1" fillId="0" borderId="0"/>
    <xf numFmtId="0" fontId="1" fillId="0" borderId="0"/>
    <xf numFmtId="0" fontId="24" fillId="0" borderId="0" applyFill="0" applyBorder="0" applyProtection="0"/>
    <xf numFmtId="0" fontId="10" fillId="0" borderId="0"/>
    <xf numFmtId="0" fontId="8" fillId="0" borderId="0"/>
    <xf numFmtId="0" fontId="10" fillId="0" borderId="0"/>
    <xf numFmtId="0" fontId="10" fillId="0" borderId="0"/>
    <xf numFmtId="0" fontId="1" fillId="0" borderId="0"/>
    <xf numFmtId="0" fontId="8" fillId="0" borderId="0"/>
    <xf numFmtId="0" fontId="8" fillId="0" borderId="0"/>
    <xf numFmtId="0" fontId="1" fillId="0" borderId="0"/>
    <xf numFmtId="0" fontId="10" fillId="0" borderId="0"/>
    <xf numFmtId="0" fontId="1" fillId="0" borderId="0"/>
    <xf numFmtId="0" fontId="8" fillId="0" borderId="0"/>
    <xf numFmtId="0" fontId="1" fillId="0" borderId="0"/>
    <xf numFmtId="0" fontId="10" fillId="0" borderId="0"/>
    <xf numFmtId="0" fontId="1" fillId="0" borderId="0"/>
    <xf numFmtId="0" fontId="1" fillId="0" borderId="0"/>
    <xf numFmtId="0" fontId="24" fillId="0" borderId="0" applyFill="0" applyBorder="0" applyProtection="0"/>
    <xf numFmtId="0" fontId="10" fillId="0" borderId="0"/>
    <xf numFmtId="0" fontId="8" fillId="0" borderId="0"/>
    <xf numFmtId="0" fontId="10" fillId="0" borderId="0"/>
    <xf numFmtId="0" fontId="1" fillId="0" borderId="0"/>
    <xf numFmtId="0" fontId="10" fillId="0" borderId="0"/>
    <xf numFmtId="0" fontId="1" fillId="0" borderId="0"/>
    <xf numFmtId="0" fontId="8" fillId="0" borderId="0"/>
    <xf numFmtId="0" fontId="8" fillId="0" borderId="0"/>
    <xf numFmtId="0" fontId="1" fillId="0" borderId="0"/>
    <xf numFmtId="0" fontId="10" fillId="0" borderId="0"/>
    <xf numFmtId="0" fontId="1" fillId="0" borderId="0"/>
    <xf numFmtId="0" fontId="1" fillId="0" borderId="0"/>
    <xf numFmtId="0" fontId="8" fillId="0" borderId="0"/>
    <xf numFmtId="0" fontId="10" fillId="0" borderId="0"/>
    <xf numFmtId="0" fontId="1" fillId="0" borderId="0"/>
    <xf numFmtId="0" fontId="24" fillId="0" borderId="0" applyFill="0" applyBorder="0" applyProtection="0"/>
    <xf numFmtId="0" fontId="10" fillId="0" borderId="0"/>
    <xf numFmtId="0" fontId="1" fillId="0" borderId="0"/>
    <xf numFmtId="0" fontId="8" fillId="0" borderId="0"/>
    <xf numFmtId="0" fontId="8" fillId="0" borderId="0"/>
    <xf numFmtId="0" fontId="1" fillId="0" borderId="0"/>
    <xf numFmtId="0" fontId="10" fillId="0" borderId="0"/>
    <xf numFmtId="0" fontId="1" fillId="0" borderId="0"/>
    <xf numFmtId="0" fontId="10" fillId="0" borderId="0"/>
    <xf numFmtId="0" fontId="1" fillId="0" borderId="0"/>
    <xf numFmtId="0" fontId="8" fillId="0" borderId="0"/>
    <xf numFmtId="0" fontId="8" fillId="0" borderId="0"/>
    <xf numFmtId="0" fontId="1" fillId="0" borderId="0"/>
    <xf numFmtId="0" fontId="10" fillId="0" borderId="0"/>
    <xf numFmtId="0" fontId="1"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10"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 fillId="0" borderId="0"/>
    <xf numFmtId="0" fontId="1" fillId="0" borderId="0"/>
    <xf numFmtId="4" fontId="12" fillId="0" borderId="0">
      <alignment horizontal="left" vertical="top"/>
      <protection locked="0"/>
    </xf>
    <xf numFmtId="165" fontId="10" fillId="0" borderId="0" applyFont="0" applyFill="0" applyBorder="0" applyAlignment="0" applyProtection="0"/>
    <xf numFmtId="0" fontId="1" fillId="0" borderId="0"/>
    <xf numFmtId="4" fontId="12" fillId="0" borderId="0">
      <alignment horizontal="left" vertical="top"/>
      <protection locked="0"/>
    </xf>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165" fontId="10" fillId="0" borderId="0" applyFont="0" applyFill="0" applyBorder="0" applyAlignment="0" applyProtection="0"/>
    <xf numFmtId="0" fontId="1" fillId="0" borderId="0"/>
    <xf numFmtId="0" fontId="10" fillId="0" borderId="0"/>
    <xf numFmtId="0" fontId="10" fillId="0" borderId="0"/>
    <xf numFmtId="4" fontId="12" fillId="0" borderId="0">
      <alignment horizontal="left" vertical="top"/>
      <protection locked="0"/>
    </xf>
    <xf numFmtId="0" fontId="1" fillId="0" borderId="0"/>
    <xf numFmtId="4" fontId="12" fillId="0" borderId="0">
      <alignment horizontal="left" vertical="top"/>
      <protection locked="0"/>
    </xf>
    <xf numFmtId="0" fontId="1" fillId="0" borderId="0"/>
    <xf numFmtId="0" fontId="1" fillId="0" borderId="0"/>
    <xf numFmtId="4" fontId="12" fillId="0" borderId="0">
      <alignment horizontal="left" vertical="top"/>
      <protection locked="0"/>
    </xf>
    <xf numFmtId="0" fontId="1" fillId="0" borderId="0"/>
    <xf numFmtId="0" fontId="1" fillId="0" borderId="0"/>
    <xf numFmtId="0" fontId="1" fillId="0" borderId="0"/>
    <xf numFmtId="0" fontId="10" fillId="0" borderId="0"/>
    <xf numFmtId="4" fontId="12" fillId="0" borderId="0">
      <alignment horizontal="lef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5" fontId="10" fillId="0" borderId="0" applyFont="0" applyFill="0" applyBorder="0" applyAlignment="0" applyProtection="0"/>
    <xf numFmtId="4" fontId="12" fillId="0" borderId="0">
      <alignment horizontal="left" vertical="top"/>
      <protection locked="0"/>
    </xf>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165" fontId="10" fillId="0" borderId="0" applyFont="0" applyFill="0" applyBorder="0" applyAlignment="0" applyProtection="0"/>
    <xf numFmtId="0" fontId="10" fillId="0" borderId="0"/>
    <xf numFmtId="0" fontId="1" fillId="0" borderId="0"/>
    <xf numFmtId="4" fontId="12" fillId="0" borderId="0">
      <alignment horizontal="left" vertical="top"/>
      <protection locked="0"/>
    </xf>
    <xf numFmtId="165" fontId="10"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0" fillId="0" borderId="0"/>
    <xf numFmtId="0" fontId="1" fillId="0" borderId="0"/>
    <xf numFmtId="165" fontId="10" fillId="0" borderId="0" applyFont="0" applyFill="0" applyBorder="0" applyAlignment="0" applyProtection="0"/>
    <xf numFmtId="0" fontId="1" fillId="0" borderId="0"/>
    <xf numFmtId="0" fontId="10" fillId="0" borderId="0"/>
    <xf numFmtId="4" fontId="12" fillId="0" borderId="0">
      <alignment horizontal="lef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4" fontId="12" fillId="0" borderId="0">
      <alignment horizontal="left" vertical="top"/>
      <protection locked="0"/>
    </xf>
    <xf numFmtId="0" fontId="10" fillId="0" borderId="0"/>
    <xf numFmtId="0" fontId="10" fillId="0" borderId="0"/>
    <xf numFmtId="0" fontId="1" fillId="0" borderId="0"/>
    <xf numFmtId="0" fontId="10" fillId="0" borderId="0"/>
    <xf numFmtId="0" fontId="1" fillId="0" borderId="0"/>
    <xf numFmtId="4" fontId="12" fillId="0" borderId="0">
      <alignment horizontal="left" vertical="top"/>
      <protection locked="0"/>
    </xf>
    <xf numFmtId="4" fontId="12" fillId="0" borderId="0">
      <alignment horizontal="left" vertical="top"/>
      <protection locked="0"/>
    </xf>
    <xf numFmtId="0" fontId="1" fillId="0" borderId="0"/>
    <xf numFmtId="0" fontId="1" fillId="0" borderId="0"/>
    <xf numFmtId="0" fontId="10" fillId="0" borderId="0"/>
    <xf numFmtId="165" fontId="10" fillId="0" borderId="0" applyFont="0" applyFill="0" applyBorder="0" applyAlignment="0" applyProtection="0"/>
    <xf numFmtId="0" fontId="1" fillId="0" borderId="0"/>
    <xf numFmtId="4" fontId="12" fillId="0" borderId="0">
      <alignment horizontal="left" vertical="top"/>
      <protection locked="0"/>
    </xf>
    <xf numFmtId="165" fontId="10" fillId="0" borderId="0" applyFont="0" applyFill="0" applyBorder="0" applyAlignment="0" applyProtection="0"/>
    <xf numFmtId="0" fontId="10" fillId="0" borderId="0"/>
    <xf numFmtId="0" fontId="1" fillId="0" borderId="0"/>
    <xf numFmtId="4" fontId="12" fillId="0" borderId="0">
      <alignment horizontal="left" vertical="top"/>
      <protection locked="0"/>
    </xf>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4" fontId="12" fillId="0" borderId="0">
      <alignment horizontal="left" vertical="top"/>
      <protection locked="0"/>
    </xf>
    <xf numFmtId="4" fontId="12" fillId="0" borderId="0">
      <alignment horizontal="left" vertical="top"/>
      <protection locked="0"/>
    </xf>
    <xf numFmtId="165" fontId="10" fillId="0" borderId="0" applyFont="0" applyFill="0" applyBorder="0" applyAlignment="0" applyProtection="0"/>
    <xf numFmtId="4" fontId="12" fillId="0" borderId="0">
      <alignment horizontal="left" vertical="top"/>
      <protection locked="0"/>
    </xf>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4" fontId="12" fillId="0" borderId="0">
      <alignment horizontal="left" vertical="top"/>
      <protection locked="0"/>
    </xf>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4" fontId="12" fillId="0" borderId="0">
      <alignment horizontal="left" vertical="top"/>
      <protection locked="0"/>
    </xf>
    <xf numFmtId="0" fontId="1" fillId="0" borderId="0"/>
    <xf numFmtId="165" fontId="10"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165" fontId="10" fillId="0" borderId="0" applyFont="0" applyFill="0" applyBorder="0" applyAlignment="0" applyProtection="0"/>
    <xf numFmtId="4" fontId="12" fillId="0" borderId="0">
      <alignment horizontal="lef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 fontId="12" fillId="0" borderId="0">
      <alignment horizontal="left" vertical="top"/>
      <protection locked="0"/>
    </xf>
    <xf numFmtId="0" fontId="10"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 fontId="12" fillId="0" borderId="0">
      <alignment horizontal="left" vertical="top"/>
      <protection locked="0"/>
    </xf>
    <xf numFmtId="0" fontId="1" fillId="0" borderId="0"/>
    <xf numFmtId="4" fontId="12" fillId="0" borderId="0">
      <alignment horizontal="left" vertical="top"/>
      <protection locked="0"/>
    </xf>
    <xf numFmtId="0" fontId="10"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165" fontId="10" fillId="0" borderId="0" applyFont="0" applyFill="0" applyBorder="0" applyAlignment="0" applyProtection="0"/>
    <xf numFmtId="0" fontId="1" fillId="0" borderId="0"/>
    <xf numFmtId="0" fontId="10" fillId="0" borderId="0"/>
    <xf numFmtId="165" fontId="10" fillId="0" borderId="0" applyFont="0" applyFill="0" applyBorder="0" applyAlignment="0" applyProtection="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4" fontId="12" fillId="0" borderId="0">
      <alignment horizontal="left" vertical="top"/>
      <protection locked="0"/>
    </xf>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165" fontId="10" fillId="0" borderId="0" applyFont="0" applyFill="0" applyBorder="0" applyAlignment="0" applyProtection="0"/>
    <xf numFmtId="0" fontId="10" fillId="0" borderId="0"/>
    <xf numFmtId="0" fontId="10" fillId="0" borderId="0"/>
    <xf numFmtId="0" fontId="1" fillId="0" borderId="0"/>
    <xf numFmtId="0" fontId="10" fillId="0" borderId="0"/>
    <xf numFmtId="0" fontId="1" fillId="0" borderId="0"/>
    <xf numFmtId="4" fontId="12" fillId="0" borderId="0">
      <alignment horizontal="left" vertical="top"/>
      <protection locked="0"/>
    </xf>
    <xf numFmtId="0" fontId="1" fillId="0" borderId="0"/>
    <xf numFmtId="0" fontId="1" fillId="0" borderId="0"/>
    <xf numFmtId="0" fontId="10" fillId="0" borderId="0"/>
    <xf numFmtId="0" fontId="1" fillId="0" borderId="0"/>
    <xf numFmtId="0" fontId="1" fillId="0" borderId="0"/>
    <xf numFmtId="4" fontId="12" fillId="0" borderId="0">
      <alignment horizontal="lef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 fontId="12" fillId="0" borderId="0">
      <alignment horizontal="left" vertical="top"/>
      <protection locked="0"/>
    </xf>
    <xf numFmtId="0" fontId="1"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4" fontId="12" fillId="0" borderId="0">
      <alignment horizontal="left" vertical="top"/>
      <protection locked="0"/>
    </xf>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165" fontId="10" fillId="0" borderId="0" applyFont="0" applyFill="0" applyBorder="0" applyAlignment="0" applyProtection="0"/>
    <xf numFmtId="0" fontId="10" fillId="0" borderId="0"/>
    <xf numFmtId="0" fontId="1" fillId="0" borderId="0"/>
    <xf numFmtId="0" fontId="1" fillId="0" borderId="0"/>
    <xf numFmtId="4" fontId="12" fillId="0" borderId="0">
      <alignment horizontal="left" vertical="top"/>
      <protection locked="0"/>
    </xf>
    <xf numFmtId="165" fontId="10" fillId="0" borderId="0" applyFont="0" applyFill="0" applyBorder="0" applyAlignment="0" applyProtection="0"/>
    <xf numFmtId="165" fontId="10"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4" fontId="12" fillId="0" borderId="0">
      <alignment horizontal="left" vertical="top"/>
      <protection locked="0"/>
    </xf>
    <xf numFmtId="0" fontId="1" fillId="0" borderId="0"/>
    <xf numFmtId="4" fontId="12" fillId="0" borderId="0">
      <alignment horizontal="left" vertical="top"/>
      <protection locked="0"/>
    </xf>
    <xf numFmtId="0" fontId="1" fillId="0" borderId="0"/>
    <xf numFmtId="165" fontId="10" fillId="0" borderId="0" applyFont="0" applyFill="0" applyBorder="0" applyAlignment="0" applyProtection="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2" fillId="0" borderId="0">
      <alignment horizontal="left" vertical="top"/>
      <protection locked="0"/>
    </xf>
    <xf numFmtId="0" fontId="10" fillId="0" borderId="0"/>
    <xf numFmtId="0" fontId="1" fillId="0" borderId="0"/>
    <xf numFmtId="0" fontId="10" fillId="0" borderId="0"/>
    <xf numFmtId="0" fontId="1" fillId="0" borderId="0"/>
    <xf numFmtId="0" fontId="1" fillId="0" borderId="0"/>
    <xf numFmtId="0" fontId="10" fillId="0" borderId="0"/>
    <xf numFmtId="4" fontId="12" fillId="0" borderId="0">
      <alignment horizontal="left" vertical="top"/>
      <protection locked="0"/>
    </xf>
    <xf numFmtId="4" fontId="12" fillId="0" borderId="0">
      <alignment horizontal="left" vertical="top"/>
      <protection locked="0"/>
    </xf>
    <xf numFmtId="4" fontId="12" fillId="0" borderId="0">
      <alignment horizontal="left" vertical="top"/>
      <protection locked="0"/>
    </xf>
    <xf numFmtId="0" fontId="1" fillId="0" borderId="0"/>
    <xf numFmtId="0" fontId="1" fillId="0" borderId="0"/>
    <xf numFmtId="0" fontId="8" fillId="0" borderId="0"/>
    <xf numFmtId="9" fontId="1" fillId="0" borderId="0" applyFont="0" applyFill="0" applyBorder="0" applyAlignment="0" applyProtection="0"/>
    <xf numFmtId="165" fontId="1" fillId="0" borderId="0" applyFont="0" applyFill="0" applyBorder="0" applyAlignment="0" applyProtection="0"/>
    <xf numFmtId="0" fontId="32" fillId="0" borderId="0"/>
    <xf numFmtId="165" fontId="32" fillId="0" borderId="0" applyFont="0" applyFill="0" applyBorder="0" applyAlignment="0" applyProtection="0"/>
    <xf numFmtId="9" fontId="32" fillId="0" borderId="0" applyFont="0" applyFill="0" applyBorder="0" applyAlignment="0" applyProtection="0"/>
    <xf numFmtId="0" fontId="33" fillId="5" borderId="0" applyNumberFormat="0" applyBorder="0" applyAlignment="0" applyProtection="0"/>
    <xf numFmtId="0" fontId="34" fillId="6" borderId="0" applyNumberFormat="0" applyBorder="0" applyAlignment="0" applyProtection="0"/>
    <xf numFmtId="0" fontId="1" fillId="0" borderId="0"/>
    <xf numFmtId="0" fontId="1" fillId="0" borderId="0"/>
    <xf numFmtId="0" fontId="1" fillId="0" borderId="0"/>
    <xf numFmtId="0" fontId="10" fillId="0" borderId="0"/>
    <xf numFmtId="165" fontId="10" fillId="0" borderId="0" applyFont="0" applyFill="0" applyBorder="0" applyAlignment="0" applyProtection="0"/>
    <xf numFmtId="0" fontId="10" fillId="0" borderId="0"/>
    <xf numFmtId="0" fontId="1" fillId="0" borderId="0"/>
    <xf numFmtId="0" fontId="1" fillId="0" borderId="0"/>
    <xf numFmtId="0" fontId="1" fillId="0" borderId="0"/>
    <xf numFmtId="165" fontId="35" fillId="0" borderId="0" applyFont="0" applyFill="0" applyBorder="0" applyAlignment="0" applyProtection="0"/>
    <xf numFmtId="9" fontId="35" fillId="0" borderId="0" applyFont="0" applyFill="0" applyBorder="0" applyAlignment="0" applyProtection="0"/>
    <xf numFmtId="0" fontId="33" fillId="7" borderId="0" applyNumberFormat="0" applyBorder="0" applyAlignment="0" applyProtection="0"/>
    <xf numFmtId="9" fontId="8" fillId="0" borderId="0" applyFont="0" applyFill="0" applyBorder="0" applyAlignment="0" applyProtection="0"/>
    <xf numFmtId="0" fontId="53" fillId="0" borderId="0"/>
    <xf numFmtId="165" fontId="53" fillId="0" borderId="0" applyFont="0" applyFill="0" applyBorder="0" applyAlignment="0" applyProtection="0"/>
    <xf numFmtId="9" fontId="53" fillId="0" borderId="0" applyFont="0" applyFill="0" applyBorder="0" applyAlignment="0" applyProtection="0"/>
  </cellStyleXfs>
  <cellXfs count="316">
    <xf numFmtId="0" fontId="0" fillId="0" borderId="0" xfId="0"/>
    <xf numFmtId="4" fontId="38" fillId="9" borderId="0" xfId="889" applyNumberFormat="1" applyFont="1" applyFill="1" applyProtection="1">
      <protection locked="0"/>
    </xf>
    <xf numFmtId="4" fontId="38" fillId="9" borderId="0" xfId="889" applyNumberFormat="1" applyFont="1" applyFill="1" applyAlignment="1" applyProtection="1">
      <alignment horizontal="right"/>
      <protection locked="0"/>
    </xf>
    <xf numFmtId="0" fontId="38" fillId="0" borderId="0" xfId="889" applyFont="1" applyAlignment="1">
      <alignment vertical="top"/>
    </xf>
    <xf numFmtId="4" fontId="38" fillId="0" borderId="0" xfId="889" applyNumberFormat="1" applyFont="1" applyAlignment="1">
      <alignment vertical="top" wrapText="1"/>
    </xf>
    <xf numFmtId="1" fontId="38" fillId="0" borderId="0" xfId="889" applyNumberFormat="1" applyFont="1" applyAlignment="1">
      <alignment horizontal="center"/>
    </xf>
    <xf numFmtId="1" fontId="38" fillId="0" borderId="0" xfId="889" applyNumberFormat="1" applyFont="1"/>
    <xf numFmtId="4" fontId="38" fillId="0" borderId="0" xfId="889" applyNumberFormat="1" applyFont="1"/>
    <xf numFmtId="190" fontId="38" fillId="0" borderId="0" xfId="889" applyNumberFormat="1" applyFont="1"/>
    <xf numFmtId="0" fontId="38" fillId="0" borderId="0" xfId="889" applyFont="1"/>
    <xf numFmtId="0" fontId="38" fillId="0" borderId="10" xfId="889" applyFont="1" applyBorder="1" applyAlignment="1">
      <alignment vertical="top"/>
    </xf>
    <xf numFmtId="4" fontId="54" fillId="0" borderId="11" xfId="889" applyNumberFormat="1" applyFont="1" applyBorder="1" applyAlignment="1">
      <alignment vertical="top" wrapText="1"/>
    </xf>
    <xf numFmtId="1" fontId="38" fillId="0" borderId="11" xfId="889" applyNumberFormat="1" applyFont="1" applyBorder="1"/>
    <xf numFmtId="4" fontId="38" fillId="0" borderId="11" xfId="889" applyNumberFormat="1" applyFont="1" applyBorder="1"/>
    <xf numFmtId="190" fontId="38" fillId="0" borderId="12" xfId="889" applyNumberFormat="1" applyFont="1" applyBorder="1"/>
    <xf numFmtId="4" fontId="54" fillId="0" borderId="0" xfId="889" applyNumberFormat="1" applyFont="1" applyAlignment="1">
      <alignment vertical="top" wrapText="1"/>
    </xf>
    <xf numFmtId="189" fontId="38" fillId="0" borderId="0" xfId="889" applyNumberFormat="1" applyFont="1"/>
    <xf numFmtId="189" fontId="38" fillId="0" borderId="0" xfId="889" applyNumberFormat="1" applyFont="1" applyAlignment="1">
      <alignment horizontal="right"/>
    </xf>
    <xf numFmtId="4" fontId="38" fillId="0" borderId="0" xfId="889" applyNumberFormat="1" applyFont="1" applyAlignment="1">
      <alignment vertical="top"/>
    </xf>
    <xf numFmtId="0" fontId="54" fillId="0" borderId="0" xfId="889" applyFont="1"/>
    <xf numFmtId="0" fontId="54" fillId="0" borderId="0" xfId="889" applyFont="1" applyAlignment="1">
      <alignment vertical="top"/>
    </xf>
    <xf numFmtId="4" fontId="56" fillId="0" borderId="0" xfId="889" applyNumberFormat="1" applyFont="1" applyAlignment="1">
      <alignment vertical="top" wrapText="1"/>
    </xf>
    <xf numFmtId="4" fontId="55" fillId="0" borderId="0" xfId="889" applyNumberFormat="1" applyFont="1" applyAlignment="1">
      <alignment vertical="top" wrapText="1"/>
    </xf>
    <xf numFmtId="4" fontId="54" fillId="0" borderId="0" xfId="889" applyNumberFormat="1" applyFont="1"/>
    <xf numFmtId="191" fontId="56" fillId="0" borderId="0" xfId="889" applyNumberFormat="1" applyFont="1"/>
    <xf numFmtId="4" fontId="56" fillId="0" borderId="13" xfId="889" applyNumberFormat="1" applyFont="1" applyBorder="1" applyAlignment="1">
      <alignment vertical="top" wrapText="1"/>
    </xf>
    <xf numFmtId="4" fontId="55" fillId="0" borderId="13" xfId="889" applyNumberFormat="1" applyFont="1" applyBorder="1" applyAlignment="1">
      <alignment vertical="top" wrapText="1"/>
    </xf>
    <xf numFmtId="4" fontId="54" fillId="0" borderId="13" xfId="889" applyNumberFormat="1" applyFont="1" applyBorder="1"/>
    <xf numFmtId="191" fontId="56" fillId="0" borderId="13" xfId="889" applyNumberFormat="1" applyFont="1" applyBorder="1"/>
    <xf numFmtId="9" fontId="38" fillId="0" borderId="0" xfId="891" applyFont="1" applyBorder="1" applyProtection="1"/>
    <xf numFmtId="4" fontId="58" fillId="0" borderId="13" xfId="889" applyNumberFormat="1" applyFont="1" applyBorder="1" applyAlignment="1">
      <alignment vertical="top" wrapText="1"/>
    </xf>
    <xf numFmtId="0" fontId="59" fillId="0" borderId="0" xfId="889" applyFont="1"/>
    <xf numFmtId="0" fontId="59" fillId="0" borderId="0" xfId="889" applyFont="1" applyAlignment="1">
      <alignment vertical="top"/>
    </xf>
    <xf numFmtId="4" fontId="59" fillId="0" borderId="0" xfId="889" applyNumberFormat="1" applyFont="1" applyAlignment="1">
      <alignment vertical="top" wrapText="1"/>
    </xf>
    <xf numFmtId="4" fontId="59" fillId="0" borderId="0" xfId="889" applyNumberFormat="1" applyFont="1"/>
    <xf numFmtId="189" fontId="59" fillId="0" borderId="0" xfId="889" applyNumberFormat="1" applyFont="1"/>
    <xf numFmtId="0" fontId="38" fillId="0" borderId="0" xfId="889" applyFont="1" applyAlignment="1">
      <alignment horizontal="left" vertical="top"/>
    </xf>
    <xf numFmtId="0" fontId="54" fillId="0" borderId="0" xfId="889" applyFont="1" applyAlignment="1">
      <alignment horizontal="left" vertical="top"/>
    </xf>
    <xf numFmtId="4" fontId="38" fillId="0" borderId="11" xfId="889" applyNumberFormat="1" applyFont="1" applyBorder="1" applyAlignment="1">
      <alignment vertical="top" wrapText="1"/>
    </xf>
    <xf numFmtId="2" fontId="38" fillId="0" borderId="0" xfId="889" applyNumberFormat="1" applyFont="1"/>
    <xf numFmtId="189" fontId="54" fillId="0" borderId="0" xfId="889" applyNumberFormat="1" applyFont="1"/>
    <xf numFmtId="190" fontId="38" fillId="0" borderId="0" xfId="889" applyNumberFormat="1" applyFont="1" applyAlignment="1">
      <alignment horizontal="right"/>
    </xf>
    <xf numFmtId="4" fontId="1" fillId="0" borderId="0" xfId="889" applyNumberFormat="1" applyFont="1" applyAlignment="1">
      <alignment vertical="top" wrapText="1"/>
    </xf>
    <xf numFmtId="4" fontId="54" fillId="0" borderId="0" xfId="889" applyNumberFormat="1" applyFont="1" applyAlignment="1">
      <alignment horizontal="center" vertical="top" wrapText="1"/>
    </xf>
    <xf numFmtId="1" fontId="54" fillId="0" borderId="0" xfId="889" applyNumberFormat="1" applyFont="1" applyAlignment="1">
      <alignment horizontal="center" vertical="top" wrapText="1"/>
    </xf>
    <xf numFmtId="187" fontId="54" fillId="0" borderId="0" xfId="889" applyNumberFormat="1" applyFont="1"/>
    <xf numFmtId="165" fontId="54" fillId="0" borderId="0" xfId="890" applyFont="1" applyProtection="1"/>
    <xf numFmtId="188" fontId="38" fillId="0" borderId="0" xfId="891" applyNumberFormat="1" applyFont="1" applyBorder="1" applyProtection="1"/>
    <xf numFmtId="189" fontId="56" fillId="0" borderId="0" xfId="889" applyNumberFormat="1" applyFont="1"/>
    <xf numFmtId="0" fontId="54" fillId="0" borderId="0" xfId="889" applyFont="1" applyAlignment="1">
      <alignment horizontal="center" vertical="top"/>
    </xf>
    <xf numFmtId="1" fontId="54" fillId="0" borderId="0" xfId="889" applyNumberFormat="1" applyFont="1"/>
    <xf numFmtId="189" fontId="54" fillId="0" borderId="0" xfId="889" applyNumberFormat="1" applyFont="1" applyAlignment="1">
      <alignment horizontal="center" vertical="top" wrapText="1"/>
    </xf>
    <xf numFmtId="0" fontId="1" fillId="0" borderId="0" xfId="1" applyAlignment="1">
      <alignment horizontal="left" vertical="top"/>
    </xf>
    <xf numFmtId="0" fontId="1" fillId="0" borderId="0" xfId="1" applyAlignment="1">
      <alignment horizontal="justify" vertical="top" wrapText="1"/>
    </xf>
    <xf numFmtId="0" fontId="13" fillId="0" borderId="0" xfId="1" applyFont="1" applyAlignment="1">
      <alignment wrapText="1"/>
    </xf>
    <xf numFmtId="4" fontId="1" fillId="0" borderId="0" xfId="1" applyNumberFormat="1"/>
    <xf numFmtId="49" fontId="1" fillId="0" borderId="0" xfId="1" applyNumberFormat="1" applyAlignment="1">
      <alignment horizontal="center"/>
    </xf>
    <xf numFmtId="2" fontId="1" fillId="0" borderId="0" xfId="1" applyNumberFormat="1"/>
    <xf numFmtId="0" fontId="1" fillId="0" borderId="0" xfId="1"/>
    <xf numFmtId="4" fontId="1" fillId="0" borderId="0" xfId="1" quotePrefix="1" applyNumberFormat="1" applyAlignment="1">
      <alignment horizontal="right"/>
    </xf>
    <xf numFmtId="44" fontId="1" fillId="0" borderId="0" xfId="1" applyNumberFormat="1"/>
    <xf numFmtId="49" fontId="19" fillId="0" borderId="2" xfId="1" applyNumberFormat="1" applyFont="1" applyBorder="1"/>
    <xf numFmtId="0" fontId="1" fillId="0" borderId="2" xfId="1" applyBorder="1"/>
    <xf numFmtId="0" fontId="19" fillId="0" borderId="2" xfId="1" applyFont="1" applyBorder="1"/>
    <xf numFmtId="0" fontId="13" fillId="0" borderId="2" xfId="1" applyFont="1" applyBorder="1"/>
    <xf numFmtId="4" fontId="1" fillId="0" borderId="2" xfId="1" applyNumberFormat="1" applyBorder="1"/>
    <xf numFmtId="0" fontId="1" fillId="0" borderId="2" xfId="1" applyBorder="1" applyAlignment="1">
      <alignment horizontal="center"/>
    </xf>
    <xf numFmtId="0" fontId="13" fillId="0" borderId="0" xfId="1" applyFont="1"/>
    <xf numFmtId="0" fontId="6" fillId="0" borderId="0" xfId="1" applyFont="1"/>
    <xf numFmtId="49" fontId="19" fillId="0" borderId="0" xfId="1" applyNumberFormat="1" applyFont="1"/>
    <xf numFmtId="0" fontId="19" fillId="0" borderId="0" xfId="1" applyFont="1"/>
    <xf numFmtId="0" fontId="1" fillId="0" borderId="0" xfId="1" applyAlignment="1">
      <alignment horizontal="center"/>
    </xf>
    <xf numFmtId="49" fontId="1" fillId="0" borderId="0" xfId="1" applyNumberFormat="1" applyAlignment="1">
      <alignment horizontal="left" vertical="top"/>
    </xf>
    <xf numFmtId="0" fontId="1" fillId="0" borderId="1" xfId="1" applyBorder="1" applyAlignment="1">
      <alignment horizontal="left" vertical="top"/>
    </xf>
    <xf numFmtId="0" fontId="1" fillId="0" borderId="1" xfId="1" applyBorder="1" applyAlignment="1">
      <alignment horizontal="justify" vertical="top" wrapText="1"/>
    </xf>
    <xf numFmtId="0" fontId="13" fillId="0" borderId="1" xfId="1" applyFont="1" applyBorder="1"/>
    <xf numFmtId="4" fontId="1" fillId="0" borderId="1" xfId="1" applyNumberFormat="1" applyBorder="1"/>
    <xf numFmtId="49" fontId="1" fillId="0" borderId="1" xfId="1" applyNumberFormat="1" applyBorder="1" applyAlignment="1">
      <alignment horizontal="center"/>
    </xf>
    <xf numFmtId="2" fontId="1" fillId="0" borderId="1" xfId="1" applyNumberFormat="1" applyBorder="1"/>
    <xf numFmtId="0" fontId="14" fillId="2" borderId="0" xfId="1" applyFont="1" applyFill="1"/>
    <xf numFmtId="0" fontId="20" fillId="2" borderId="0" xfId="1" applyFont="1" applyFill="1"/>
    <xf numFmtId="0" fontId="13" fillId="2" borderId="0" xfId="1" applyFont="1" applyFill="1"/>
    <xf numFmtId="4" fontId="20" fillId="3" borderId="0" xfId="1" applyNumberFormat="1" applyFont="1" applyFill="1"/>
    <xf numFmtId="0" fontId="20" fillId="3" borderId="0" xfId="1" applyFont="1" applyFill="1" applyAlignment="1">
      <alignment horizontal="center"/>
    </xf>
    <xf numFmtId="0" fontId="14" fillId="3" borderId="0" xfId="1" applyFont="1" applyFill="1"/>
    <xf numFmtId="44" fontId="14" fillId="3" borderId="0" xfId="1" applyNumberFormat="1" applyFont="1" applyFill="1"/>
    <xf numFmtId="4" fontId="6" fillId="0" borderId="0" xfId="1" applyNumberFormat="1" applyFont="1"/>
    <xf numFmtId="0" fontId="6" fillId="0" borderId="0" xfId="1" applyFont="1" applyAlignment="1">
      <alignment horizontal="center"/>
    </xf>
    <xf numFmtId="0" fontId="16" fillId="0" borderId="0" xfId="1" applyFont="1"/>
    <xf numFmtId="0" fontId="17" fillId="0" borderId="0" xfId="1" applyFont="1"/>
    <xf numFmtId="4" fontId="16" fillId="0" borderId="0" xfId="1" applyNumberFormat="1" applyFont="1" applyAlignment="1">
      <alignment horizontal="center"/>
    </xf>
    <xf numFmtId="0" fontId="16" fillId="0" borderId="0" xfId="1" applyFont="1" applyAlignment="1">
      <alignment horizontal="center"/>
    </xf>
    <xf numFmtId="0" fontId="18" fillId="0" borderId="0" xfId="1" applyFont="1" applyAlignment="1">
      <alignment horizontal="center"/>
    </xf>
    <xf numFmtId="4" fontId="16" fillId="0" borderId="0" xfId="1" applyNumberFormat="1" applyFont="1"/>
    <xf numFmtId="0" fontId="16" fillId="0" borderId="3" xfId="1" applyFont="1" applyBorder="1"/>
    <xf numFmtId="0" fontId="17" fillId="0" borderId="3" xfId="1" applyFont="1" applyBorder="1"/>
    <xf numFmtId="0" fontId="13" fillId="0" borderId="3" xfId="1" applyFont="1" applyBorder="1"/>
    <xf numFmtId="4" fontId="16" fillId="0" borderId="3" xfId="1" applyNumberFormat="1" applyFont="1" applyBorder="1" applyAlignment="1">
      <alignment horizontal="center"/>
    </xf>
    <xf numFmtId="0" fontId="17" fillId="0" borderId="3" xfId="1" applyFont="1" applyBorder="1" applyAlignment="1">
      <alignment horizontal="center"/>
    </xf>
    <xf numFmtId="0" fontId="18" fillId="0" borderId="3" xfId="1" applyFont="1" applyBorder="1" applyAlignment="1">
      <alignment horizontal="center"/>
    </xf>
    <xf numFmtId="4" fontId="17" fillId="0" borderId="3" xfId="1" applyNumberFormat="1" applyFont="1" applyBorder="1"/>
    <xf numFmtId="0" fontId="2" fillId="2" borderId="0" xfId="1" applyFont="1" applyFill="1"/>
    <xf numFmtId="0" fontId="1" fillId="2" borderId="0" xfId="1" applyFill="1"/>
    <xf numFmtId="4" fontId="1" fillId="3" borderId="0" xfId="1" applyNumberFormat="1" applyFill="1"/>
    <xf numFmtId="0" fontId="1" fillId="3" borderId="0" xfId="1" applyFill="1" applyAlignment="1">
      <alignment horizontal="center"/>
    </xf>
    <xf numFmtId="0" fontId="1" fillId="3" borderId="0" xfId="1" applyFill="1"/>
    <xf numFmtId="2" fontId="1" fillId="0" borderId="0" xfId="1" applyNumberFormat="1" applyAlignment="1">
      <alignment horizontal="left" vertical="top"/>
    </xf>
    <xf numFmtId="0" fontId="1" fillId="0" borderId="0" xfId="1" applyAlignment="1">
      <alignment horizontal="justify" vertical="top"/>
    </xf>
    <xf numFmtId="0" fontId="21" fillId="0" borderId="0" xfId="1" applyFont="1"/>
    <xf numFmtId="0" fontId="23" fillId="0" borderId="0" xfId="0" applyFont="1" applyAlignment="1">
      <alignment wrapText="1"/>
    </xf>
    <xf numFmtId="0" fontId="13" fillId="0" borderId="0" xfId="71" applyFont="1" applyAlignment="1">
      <alignment horizontal="justify" vertical="top" wrapText="1"/>
    </xf>
    <xf numFmtId="0" fontId="15" fillId="0" borderId="0" xfId="0" applyFont="1"/>
    <xf numFmtId="0" fontId="23" fillId="0" borderId="0" xfId="0" applyFont="1"/>
    <xf numFmtId="0" fontId="22" fillId="0" borderId="0" xfId="1" applyFont="1"/>
    <xf numFmtId="3" fontId="1" fillId="0" borderId="0" xfId="1" applyNumberFormat="1"/>
    <xf numFmtId="49" fontId="13" fillId="0" borderId="2" xfId="1" applyNumberFormat="1" applyFont="1" applyBorder="1" applyAlignment="1">
      <alignment wrapText="1"/>
    </xf>
    <xf numFmtId="49" fontId="1" fillId="0" borderId="2" xfId="1" applyNumberFormat="1" applyBorder="1" applyAlignment="1">
      <alignment horizontal="center"/>
    </xf>
    <xf numFmtId="2" fontId="1" fillId="0" borderId="2" xfId="1" applyNumberFormat="1" applyBorder="1"/>
    <xf numFmtId="0" fontId="0" fillId="0" borderId="0" xfId="0" applyAlignment="1">
      <alignment vertical="top"/>
    </xf>
    <xf numFmtId="49" fontId="13" fillId="0" borderId="0" xfId="1" applyNumberFormat="1" applyFont="1" applyAlignment="1">
      <alignment wrapText="1"/>
    </xf>
    <xf numFmtId="0" fontId="1" fillId="0" borderId="1" xfId="1" applyBorder="1" applyAlignment="1">
      <alignment horizontal="justify" vertical="top"/>
    </xf>
    <xf numFmtId="0" fontId="13" fillId="0" borderId="1" xfId="1" applyFont="1" applyBorder="1" applyAlignment="1">
      <alignment wrapText="1"/>
    </xf>
    <xf numFmtId="0" fontId="2" fillId="0" borderId="0" xfId="1" applyFont="1"/>
    <xf numFmtId="0" fontId="1" fillId="0" borderId="0" xfId="1" applyAlignment="1">
      <alignment vertical="top" wrapText="1"/>
    </xf>
    <xf numFmtId="0" fontId="37" fillId="0" borderId="2" xfId="1" applyFont="1" applyBorder="1"/>
    <xf numFmtId="4" fontId="28" fillId="0" borderId="2" xfId="1" applyNumberFormat="1" applyFont="1" applyBorder="1"/>
    <xf numFmtId="0" fontId="28" fillId="0" borderId="2" xfId="1" applyFont="1" applyBorder="1" applyAlignment="1">
      <alignment horizontal="center"/>
    </xf>
    <xf numFmtId="0" fontId="28" fillId="0" borderId="2" xfId="1" applyFont="1" applyBorder="1"/>
    <xf numFmtId="0" fontId="1" fillId="0" borderId="0" xfId="1" applyAlignment="1">
      <alignment wrapText="1"/>
    </xf>
    <xf numFmtId="0" fontId="13" fillId="0" borderId="0" xfId="1" applyFont="1" applyAlignment="1">
      <alignment vertical="top" wrapText="1"/>
    </xf>
    <xf numFmtId="0" fontId="14" fillId="2" borderId="7" xfId="1" applyFont="1" applyFill="1" applyBorder="1"/>
    <xf numFmtId="0" fontId="20" fillId="2" borderId="8" xfId="1" applyFont="1" applyFill="1" applyBorder="1"/>
    <xf numFmtId="0" fontId="14" fillId="2" borderId="8" xfId="1" applyFont="1" applyFill="1" applyBorder="1"/>
    <xf numFmtId="0" fontId="13" fillId="2" borderId="8" xfId="1" applyFont="1" applyFill="1" applyBorder="1"/>
    <xf numFmtId="4" fontId="20" fillId="3" borderId="8" xfId="1" applyNumberFormat="1" applyFont="1" applyFill="1" applyBorder="1"/>
    <xf numFmtId="0" fontId="20" fillId="3" borderId="8" xfId="1" applyFont="1" applyFill="1" applyBorder="1" applyAlignment="1">
      <alignment horizontal="center"/>
    </xf>
    <xf numFmtId="0" fontId="14" fillId="3" borderId="8" xfId="1" applyFont="1" applyFill="1" applyBorder="1"/>
    <xf numFmtId="44" fontId="14" fillId="3" borderId="9" xfId="1" applyNumberFormat="1" applyFont="1" applyFill="1" applyBorder="1"/>
    <xf numFmtId="0" fontId="2" fillId="4" borderId="0" xfId="72" applyFont="1" applyFill="1"/>
    <xf numFmtId="0" fontId="13" fillId="0" borderId="0" xfId="0" applyFont="1" applyAlignment="1">
      <alignment horizontal="left" wrapText="1"/>
    </xf>
    <xf numFmtId="49" fontId="1" fillId="0" borderId="0" xfId="0" applyNumberFormat="1" applyFont="1" applyAlignment="1">
      <alignment horizontal="center"/>
    </xf>
    <xf numFmtId="0" fontId="1" fillId="2" borderId="5" xfId="1" applyFill="1" applyBorder="1"/>
    <xf numFmtId="0" fontId="2" fillId="4" borderId="5" xfId="72" applyFont="1" applyFill="1" applyBorder="1"/>
    <xf numFmtId="0" fontId="13" fillId="2" borderId="5" xfId="1" applyFont="1" applyFill="1" applyBorder="1"/>
    <xf numFmtId="4" fontId="20" fillId="3" borderId="5" xfId="1" applyNumberFormat="1" applyFont="1" applyFill="1" applyBorder="1"/>
    <xf numFmtId="44" fontId="14" fillId="3" borderId="5" xfId="1" applyNumberFormat="1" applyFont="1" applyFill="1" applyBorder="1"/>
    <xf numFmtId="0" fontId="15" fillId="0" borderId="0" xfId="0" applyFont="1" applyAlignment="1">
      <alignment horizontal="left" vertical="top" wrapText="1"/>
    </xf>
    <xf numFmtId="0" fontId="13" fillId="0" borderId="0" xfId="1" applyFont="1" applyAlignment="1">
      <alignment vertical="center" wrapText="1"/>
    </xf>
    <xf numFmtId="0" fontId="20" fillId="2" borderId="5" xfId="1" applyFont="1" applyFill="1" applyBorder="1"/>
    <xf numFmtId="0" fontId="14" fillId="2" borderId="5" xfId="1" applyFont="1" applyFill="1" applyBorder="1"/>
    <xf numFmtId="0" fontId="20" fillId="3" borderId="5" xfId="1" applyFont="1" applyFill="1" applyBorder="1" applyAlignment="1">
      <alignment horizontal="center"/>
    </xf>
    <xf numFmtId="0" fontId="14" fillId="3" borderId="5" xfId="1" applyFont="1" applyFill="1" applyBorder="1"/>
    <xf numFmtId="0" fontId="38" fillId="0" borderId="0" xfId="0" applyFont="1" applyAlignment="1">
      <alignment horizontal="justify" vertical="top"/>
    </xf>
    <xf numFmtId="0" fontId="1" fillId="0" borderId="0" xfId="1" applyAlignment="1">
      <alignment vertical="top"/>
    </xf>
    <xf numFmtId="0" fontId="13" fillId="0" borderId="0" xfId="1" applyFont="1" applyAlignment="1">
      <alignment horizontal="justify" vertical="center" wrapText="1"/>
    </xf>
    <xf numFmtId="0" fontId="1" fillId="0" borderId="1" xfId="1" applyBorder="1"/>
    <xf numFmtId="0" fontId="1" fillId="0" borderId="1" xfId="1" applyBorder="1" applyAlignment="1">
      <alignment horizontal="center"/>
    </xf>
    <xf numFmtId="0" fontId="8" fillId="0" borderId="0" xfId="17" applyAlignment="1">
      <alignment horizontal="center"/>
    </xf>
    <xf numFmtId="0" fontId="36" fillId="0" borderId="0" xfId="1" applyFont="1"/>
    <xf numFmtId="0" fontId="5" fillId="0" borderId="0" xfId="1" applyFont="1"/>
    <xf numFmtId="4" fontId="5" fillId="0" borderId="0" xfId="1" applyNumberFormat="1" applyFont="1"/>
    <xf numFmtId="0" fontId="5" fillId="0" borderId="0" xfId="1" applyFont="1" applyAlignment="1">
      <alignment horizontal="left" vertical="center" wrapText="1"/>
    </xf>
    <xf numFmtId="0" fontId="5" fillId="0" borderId="0" xfId="1" applyFont="1" applyAlignment="1">
      <alignment wrapText="1"/>
    </xf>
    <xf numFmtId="4" fontId="5" fillId="0" borderId="0" xfId="1" applyNumberFormat="1" applyFont="1" applyAlignment="1">
      <alignment horizontal="left" vertical="center" wrapText="1"/>
    </xf>
    <xf numFmtId="0" fontId="14" fillId="0" borderId="0" xfId="1" applyFont="1" applyAlignment="1">
      <alignment horizontal="left" wrapText="1"/>
    </xf>
    <xf numFmtId="0" fontId="14" fillId="0" borderId="0" xfId="1" applyFont="1" applyAlignment="1">
      <alignment vertical="center" wrapText="1"/>
    </xf>
    <xf numFmtId="4" fontId="14" fillId="0" borderId="0" xfId="1" applyNumberFormat="1" applyFont="1" applyAlignment="1">
      <alignment vertical="center" wrapText="1"/>
    </xf>
    <xf numFmtId="0" fontId="4" fillId="0" borderId="0" xfId="1" applyFont="1" applyAlignment="1">
      <alignment wrapText="1"/>
    </xf>
    <xf numFmtId="4" fontId="27" fillId="0" borderId="0" xfId="1" applyNumberFormat="1" applyFont="1"/>
    <xf numFmtId="164" fontId="27" fillId="0" borderId="0" xfId="1" applyNumberFormat="1" applyFont="1"/>
    <xf numFmtId="4" fontId="27" fillId="0" borderId="0" xfId="1" applyNumberFormat="1" applyFont="1" applyAlignment="1">
      <alignment horizontal="right"/>
    </xf>
    <xf numFmtId="0" fontId="27" fillId="0" borderId="0" xfId="1" applyFont="1" applyAlignment="1">
      <alignment horizontal="right"/>
    </xf>
    <xf numFmtId="164" fontId="1" fillId="0" borderId="0" xfId="1" applyNumberFormat="1"/>
    <xf numFmtId="4" fontId="27" fillId="0" borderId="0" xfId="1" quotePrefix="1" applyNumberFormat="1" applyFont="1"/>
    <xf numFmtId="44" fontId="1" fillId="0" borderId="0" xfId="1" applyNumberFormat="1" applyAlignment="1">
      <alignment horizontal="right" vertical="center"/>
    </xf>
    <xf numFmtId="0" fontId="6" fillId="0" borderId="0" xfId="1" applyFont="1" applyAlignment="1">
      <alignment horizontal="left"/>
    </xf>
    <xf numFmtId="164" fontId="27" fillId="0" borderId="0" xfId="1" applyNumberFormat="1" applyFont="1" applyAlignment="1">
      <alignment horizontal="right"/>
    </xf>
    <xf numFmtId="0" fontId="6" fillId="0" borderId="1" xfId="1" applyFont="1" applyBorder="1"/>
    <xf numFmtId="0" fontId="6" fillId="0" borderId="1" xfId="1" applyFont="1" applyBorder="1" applyAlignment="1">
      <alignment horizontal="left"/>
    </xf>
    <xf numFmtId="4" fontId="27" fillId="0" borderId="1" xfId="1" applyNumberFormat="1" applyFont="1" applyBorder="1"/>
    <xf numFmtId="164" fontId="27" fillId="0" borderId="1" xfId="1" applyNumberFormat="1" applyFont="1" applyBorder="1"/>
    <xf numFmtId="44" fontId="1" fillId="0" borderId="1" xfId="1" applyNumberFormat="1" applyBorder="1"/>
    <xf numFmtId="0" fontId="27" fillId="0" borderId="0" xfId="1" applyFont="1"/>
    <xf numFmtId="0" fontId="4" fillId="0" borderId="0" xfId="1" applyFont="1"/>
    <xf numFmtId="44" fontId="14" fillId="0" borderId="0" xfId="1" applyNumberFormat="1" applyFont="1"/>
    <xf numFmtId="0" fontId="14" fillId="0" borderId="0" xfId="1" applyFont="1"/>
    <xf numFmtId="0" fontId="5" fillId="0" borderId="1" xfId="1" applyFont="1" applyBorder="1"/>
    <xf numFmtId="44" fontId="14" fillId="0" borderId="1" xfId="1" applyNumberFormat="1" applyFont="1" applyBorder="1"/>
    <xf numFmtId="4" fontId="1" fillId="2" borderId="0" xfId="1" applyNumberFormat="1" applyFill="1"/>
    <xf numFmtId="0" fontId="1" fillId="2" borderId="0" xfId="1" applyFill="1" applyAlignment="1">
      <alignment horizontal="center"/>
    </xf>
    <xf numFmtId="0" fontId="13" fillId="0" borderId="4" xfId="1" applyFont="1" applyBorder="1" applyAlignment="1">
      <alignment vertical="center" wrapText="1"/>
    </xf>
    <xf numFmtId="4" fontId="1" fillId="9" borderId="0" xfId="1" quotePrefix="1" applyNumberFormat="1" applyFill="1" applyAlignment="1" applyProtection="1">
      <alignment horizontal="right"/>
      <protection locked="0"/>
    </xf>
    <xf numFmtId="0" fontId="5" fillId="0" borderId="0" xfId="1" applyFont="1" applyAlignment="1">
      <alignment horizontal="left"/>
    </xf>
    <xf numFmtId="0" fontId="4" fillId="0" borderId="0" xfId="1" applyFont="1" applyAlignment="1">
      <alignment vertical="top" wrapText="1"/>
    </xf>
    <xf numFmtId="0" fontId="1" fillId="0" borderId="0" xfId="1" applyAlignment="1">
      <alignment horizontal="right"/>
    </xf>
    <xf numFmtId="164" fontId="6" fillId="0" borderId="0" xfId="1" applyNumberFormat="1" applyFont="1" applyAlignment="1">
      <alignment horizontal="right"/>
    </xf>
    <xf numFmtId="49" fontId="6" fillId="0" borderId="0" xfId="1" applyNumberFormat="1" applyFont="1"/>
    <xf numFmtId="49" fontId="20" fillId="0" borderId="0" xfId="1" applyNumberFormat="1" applyFont="1"/>
    <xf numFmtId="49" fontId="6" fillId="0" borderId="1" xfId="1" applyNumberFormat="1" applyFont="1" applyBorder="1"/>
    <xf numFmtId="164" fontId="6" fillId="0" borderId="1" xfId="1" applyNumberFormat="1" applyFont="1" applyBorder="1" applyAlignment="1">
      <alignment horizontal="right"/>
    </xf>
    <xf numFmtId="164" fontId="4" fillId="0" borderId="0" xfId="1" applyNumberFormat="1" applyFont="1" applyAlignment="1">
      <alignment horizontal="right"/>
    </xf>
    <xf numFmtId="2" fontId="46" fillId="8" borderId="14" xfId="235" applyNumberFormat="1" applyFont="1" applyFill="1" applyBorder="1" applyAlignment="1">
      <alignment vertical="top"/>
    </xf>
    <xf numFmtId="2" fontId="46" fillId="8" borderId="14" xfId="235" applyNumberFormat="1" applyFont="1" applyFill="1" applyBorder="1" applyAlignment="1">
      <alignment horizontal="right" vertical="top"/>
    </xf>
    <xf numFmtId="174" fontId="46" fillId="8" borderId="14" xfId="235" applyNumberFormat="1" applyFont="1" applyFill="1" applyBorder="1" applyAlignment="1">
      <alignment horizontal="right"/>
    </xf>
    <xf numFmtId="179" fontId="46" fillId="8" borderId="14" xfId="235" applyNumberFormat="1" applyFont="1" applyFill="1" applyBorder="1" applyAlignment="1">
      <alignment horizontal="right"/>
    </xf>
    <xf numFmtId="181" fontId="46" fillId="8" borderId="14" xfId="235" applyNumberFormat="1" applyFont="1" applyFill="1" applyBorder="1" applyAlignment="1">
      <alignment horizontal="right"/>
    </xf>
    <xf numFmtId="183" fontId="46" fillId="8" borderId="14" xfId="235" applyNumberFormat="1" applyFont="1" applyFill="1" applyBorder="1" applyAlignment="1">
      <alignment horizontal="right"/>
    </xf>
    <xf numFmtId="185" fontId="46" fillId="8" borderId="14" xfId="235" applyNumberFormat="1" applyFont="1" applyFill="1" applyBorder="1" applyAlignment="1">
      <alignment horizontal="right"/>
    </xf>
    <xf numFmtId="2" fontId="46" fillId="8" borderId="14" xfId="235" applyNumberFormat="1" applyFont="1" applyFill="1" applyBorder="1" applyAlignment="1">
      <alignment wrapText="1"/>
    </xf>
    <xf numFmtId="2" fontId="46" fillId="8" borderId="14" xfId="235" applyNumberFormat="1" applyFont="1" applyFill="1" applyBorder="1" applyAlignment="1">
      <alignment horizontal="left" vertical="top"/>
    </xf>
    <xf numFmtId="180" fontId="46" fillId="9" borderId="14" xfId="235" applyNumberFormat="1" applyFont="1" applyFill="1" applyBorder="1" applyProtection="1">
      <protection locked="0"/>
    </xf>
    <xf numFmtId="175" fontId="46" fillId="9" borderId="14" xfId="235" applyNumberFormat="1" applyFont="1" applyFill="1" applyBorder="1" applyProtection="1">
      <protection locked="0"/>
    </xf>
    <xf numFmtId="0" fontId="46" fillId="8" borderId="14" xfId="235" applyFont="1" applyFill="1" applyBorder="1" applyAlignment="1">
      <alignment vertical="top" wrapText="1"/>
    </xf>
    <xf numFmtId="9" fontId="46" fillId="8" borderId="14" xfId="888" applyFont="1" applyFill="1" applyBorder="1" applyProtection="1"/>
    <xf numFmtId="0" fontId="46" fillId="8" borderId="14" xfId="235" applyFont="1" applyFill="1" applyBorder="1" applyAlignment="1">
      <alignment horizontal="center"/>
    </xf>
    <xf numFmtId="173" fontId="46" fillId="8" borderId="14" xfId="235" applyNumberFormat="1" applyFont="1" applyFill="1" applyBorder="1"/>
    <xf numFmtId="0" fontId="46" fillId="8" borderId="0" xfId="235" applyFont="1" applyFill="1"/>
    <xf numFmtId="0" fontId="46" fillId="8" borderId="0" xfId="0" applyFont="1" applyFill="1" applyAlignment="1">
      <alignment horizontal="left"/>
    </xf>
    <xf numFmtId="0" fontId="46" fillId="8" borderId="0" xfId="0" applyFont="1" applyFill="1" applyAlignment="1">
      <alignment wrapText="1"/>
    </xf>
    <xf numFmtId="0" fontId="46" fillId="8" borderId="0" xfId="0" applyFont="1" applyFill="1"/>
    <xf numFmtId="180" fontId="46" fillId="8" borderId="0" xfId="0" applyNumberFormat="1" applyFont="1" applyFill="1"/>
    <xf numFmtId="173" fontId="46" fillId="8" borderId="0" xfId="0" applyNumberFormat="1" applyFont="1" applyFill="1"/>
    <xf numFmtId="0" fontId="40" fillId="8" borderId="0" xfId="235" applyFont="1" applyFill="1"/>
    <xf numFmtId="0" fontId="40" fillId="8" borderId="0" xfId="235" applyFont="1" applyFill="1" applyAlignment="1">
      <alignment wrapText="1"/>
    </xf>
    <xf numFmtId="180" fontId="42" fillId="8" borderId="0" xfId="235" applyNumberFormat="1" applyFont="1" applyFill="1"/>
    <xf numFmtId="0" fontId="46" fillId="8" borderId="14" xfId="235" applyFont="1" applyFill="1" applyBorder="1" applyAlignment="1">
      <alignment wrapText="1"/>
    </xf>
    <xf numFmtId="179" fontId="46" fillId="8" borderId="14" xfId="235" applyNumberFormat="1" applyFont="1" applyFill="1" applyBorder="1"/>
    <xf numFmtId="180" fontId="46" fillId="8" borderId="14" xfId="235" applyNumberFormat="1" applyFont="1" applyFill="1" applyBorder="1"/>
    <xf numFmtId="173" fontId="46" fillId="8" borderId="14" xfId="235" applyNumberFormat="1" applyFont="1" applyFill="1" applyBorder="1" applyAlignment="1">
      <alignment horizontal="left" vertical="top"/>
    </xf>
    <xf numFmtId="0" fontId="52" fillId="8" borderId="0" xfId="887" applyFont="1" applyFill="1" applyProtection="1"/>
    <xf numFmtId="9" fontId="46" fillId="8" borderId="0" xfId="888" applyFont="1" applyFill="1" applyProtection="1"/>
    <xf numFmtId="9" fontId="52" fillId="8" borderId="0" xfId="887" applyNumberFormat="1" applyFont="1" applyFill="1" applyProtection="1"/>
    <xf numFmtId="9" fontId="46" fillId="8" borderId="0" xfId="888" applyFont="1" applyFill="1" applyBorder="1" applyProtection="1"/>
    <xf numFmtId="0" fontId="51" fillId="8" borderId="0" xfId="235" applyFont="1" applyFill="1"/>
    <xf numFmtId="0" fontId="46" fillId="8" borderId="14" xfId="235" applyFont="1" applyFill="1" applyBorder="1" applyAlignment="1">
      <alignment horizontal="left" vertical="top" wrapText="1"/>
    </xf>
    <xf numFmtId="174" fontId="46" fillId="8" borderId="14" xfId="235" applyNumberFormat="1" applyFont="1" applyFill="1" applyBorder="1"/>
    <xf numFmtId="0" fontId="49" fillId="8" borderId="0" xfId="235" applyFont="1" applyFill="1"/>
    <xf numFmtId="0" fontId="46" fillId="8" borderId="14" xfId="0" applyFont="1" applyFill="1" applyBorder="1" applyAlignment="1">
      <alignment horizontal="left" indent="3"/>
    </xf>
    <xf numFmtId="0" fontId="46" fillId="8" borderId="14" xfId="0" applyFont="1" applyFill="1" applyBorder="1" applyAlignment="1">
      <alignment wrapText="1"/>
    </xf>
    <xf numFmtId="0" fontId="46" fillId="8" borderId="14" xfId="0" applyFont="1" applyFill="1" applyBorder="1"/>
    <xf numFmtId="173" fontId="46" fillId="8" borderId="14" xfId="0" applyNumberFormat="1" applyFont="1" applyFill="1" applyBorder="1"/>
    <xf numFmtId="0" fontId="50" fillId="8" borderId="0" xfId="235" applyFont="1" applyFill="1"/>
    <xf numFmtId="0" fontId="42" fillId="8" borderId="14" xfId="235" applyFont="1" applyFill="1" applyBorder="1" applyAlignment="1">
      <alignment horizontal="left" indent="5"/>
    </xf>
    <xf numFmtId="0" fontId="42" fillId="8" borderId="14" xfId="235" applyFont="1" applyFill="1" applyBorder="1" applyAlignment="1">
      <alignment wrapText="1"/>
    </xf>
    <xf numFmtId="0" fontId="42" fillId="8" borderId="14" xfId="235" applyFont="1" applyFill="1" applyBorder="1"/>
    <xf numFmtId="173" fontId="42" fillId="8" borderId="14" xfId="235" applyNumberFormat="1" applyFont="1" applyFill="1" applyBorder="1"/>
    <xf numFmtId="0" fontId="42" fillId="8" borderId="14" xfId="235" applyFont="1" applyFill="1" applyBorder="1" applyAlignment="1">
      <alignment vertical="center"/>
    </xf>
    <xf numFmtId="0" fontId="42" fillId="8" borderId="14" xfId="235" applyFont="1" applyFill="1" applyBorder="1" applyAlignment="1">
      <alignment vertical="center" wrapText="1"/>
    </xf>
    <xf numFmtId="0" fontId="42" fillId="8" borderId="14" xfId="235" applyFont="1" applyFill="1" applyBorder="1" applyAlignment="1">
      <alignment horizontal="right" vertical="center"/>
    </xf>
    <xf numFmtId="0" fontId="42" fillId="8" borderId="14" xfId="235" applyFont="1" applyFill="1" applyBorder="1" applyAlignment="1">
      <alignment horizontal="center" vertical="center"/>
    </xf>
    <xf numFmtId="0" fontId="42" fillId="8" borderId="14" xfId="235" applyFont="1" applyFill="1" applyBorder="1" applyAlignment="1">
      <alignment horizontal="center" vertical="center" wrapText="1"/>
    </xf>
    <xf numFmtId="0" fontId="46" fillId="8" borderId="14" xfId="235" applyFont="1" applyFill="1" applyBorder="1"/>
    <xf numFmtId="175" fontId="46" fillId="8" borderId="14" xfId="235" applyNumberFormat="1" applyFont="1" applyFill="1" applyBorder="1"/>
    <xf numFmtId="173" fontId="46" fillId="8" borderId="14" xfId="235" applyNumberFormat="1" applyFont="1" applyFill="1" applyBorder="1" applyAlignment="1">
      <alignment horizontal="right"/>
    </xf>
    <xf numFmtId="0" fontId="47" fillId="8" borderId="0" xfId="887" applyFont="1" applyFill="1" applyProtection="1"/>
    <xf numFmtId="0" fontId="46" fillId="8" borderId="14" xfId="235" applyFont="1" applyFill="1" applyBorder="1" applyAlignment="1">
      <alignment horizontal="left" wrapText="1"/>
    </xf>
    <xf numFmtId="9" fontId="46" fillId="8" borderId="14" xfId="888" applyFont="1" applyFill="1" applyBorder="1" applyAlignment="1" applyProtection="1">
      <alignment horizontal="right"/>
    </xf>
    <xf numFmtId="0" fontId="46" fillId="8" borderId="14" xfId="235" applyFont="1" applyFill="1" applyBorder="1" applyAlignment="1">
      <alignment horizontal="left" indent="3"/>
    </xf>
    <xf numFmtId="0" fontId="46" fillId="8" borderId="14" xfId="235" applyFont="1" applyFill="1" applyBorder="1" applyAlignment="1">
      <alignment horizontal="right" vertical="top" wrapText="1"/>
    </xf>
    <xf numFmtId="0" fontId="42" fillId="8" borderId="0" xfId="235" applyFont="1" applyFill="1"/>
    <xf numFmtId="184" fontId="46" fillId="8" borderId="14" xfId="235" applyNumberFormat="1" applyFont="1" applyFill="1" applyBorder="1"/>
    <xf numFmtId="2" fontId="48" fillId="8" borderId="0" xfId="235" applyNumberFormat="1" applyFont="1" applyFill="1"/>
    <xf numFmtId="0" fontId="42" fillId="8" borderId="0" xfId="235" applyFont="1" applyFill="1" applyAlignment="1">
      <alignment horizontal="left" vertical="top" wrapText="1"/>
    </xf>
    <xf numFmtId="2" fontId="42" fillId="8" borderId="0" xfId="235" applyNumberFormat="1" applyFont="1" applyFill="1"/>
    <xf numFmtId="0" fontId="47" fillId="8" borderId="0" xfId="887" applyFont="1" applyFill="1" applyBorder="1" applyProtection="1"/>
    <xf numFmtId="0" fontId="42" fillId="8" borderId="0" xfId="235" applyFont="1" applyFill="1" applyAlignment="1">
      <alignment vertical="top"/>
    </xf>
    <xf numFmtId="173" fontId="42" fillId="8" borderId="0" xfId="235" applyNumberFormat="1" applyFont="1" applyFill="1"/>
    <xf numFmtId="0" fontId="42" fillId="8" borderId="10" xfId="235" applyFont="1" applyFill="1" applyBorder="1"/>
    <xf numFmtId="0" fontId="42" fillId="8" borderId="11" xfId="235" applyFont="1" applyFill="1" applyBorder="1"/>
    <xf numFmtId="173" fontId="42" fillId="8" borderId="12" xfId="235" applyNumberFormat="1" applyFont="1" applyFill="1" applyBorder="1"/>
    <xf numFmtId="0" fontId="43" fillId="8" borderId="0" xfId="235" applyFont="1" applyFill="1" applyAlignment="1">
      <alignment horizontal="right"/>
    </xf>
    <xf numFmtId="174" fontId="42" fillId="8" borderId="0" xfId="235" applyNumberFormat="1" applyFont="1" applyFill="1"/>
    <xf numFmtId="175" fontId="42" fillId="8" borderId="0" xfId="235" applyNumberFormat="1" applyFont="1" applyFill="1"/>
    <xf numFmtId="0" fontId="44" fillId="8" borderId="0" xfId="235" applyFont="1" applyFill="1"/>
    <xf numFmtId="173" fontId="44" fillId="8" borderId="0" xfId="235" applyNumberFormat="1" applyFont="1" applyFill="1"/>
    <xf numFmtId="176" fontId="42" fillId="8" borderId="0" xfId="235" applyNumberFormat="1" applyFont="1" applyFill="1"/>
    <xf numFmtId="0" fontId="42" fillId="8" borderId="0" xfId="235" applyFont="1" applyFill="1" applyAlignment="1">
      <alignment wrapText="1"/>
    </xf>
    <xf numFmtId="177" fontId="42" fillId="8" borderId="0" xfId="235" applyNumberFormat="1" applyFont="1" applyFill="1" applyAlignment="1">
      <alignment horizontal="left"/>
    </xf>
    <xf numFmtId="0" fontId="42" fillId="8" borderId="0" xfId="235" applyFont="1" applyFill="1" applyAlignment="1">
      <alignment horizontal="left"/>
    </xf>
    <xf numFmtId="178" fontId="42" fillId="8" borderId="0" xfId="235" applyNumberFormat="1" applyFont="1" applyFill="1" applyAlignment="1">
      <alignment horizontal="left"/>
    </xf>
    <xf numFmtId="0" fontId="45" fillId="8" borderId="0" xfId="235" applyFont="1" applyFill="1"/>
    <xf numFmtId="0" fontId="42" fillId="8" borderId="0" xfId="235" applyFont="1" applyFill="1" applyAlignment="1">
      <alignment vertical="center"/>
    </xf>
    <xf numFmtId="0" fontId="42" fillId="8" borderId="0" xfId="235" applyFont="1" applyFill="1" applyAlignment="1">
      <alignment vertical="center" wrapText="1"/>
    </xf>
    <xf numFmtId="0" fontId="42" fillId="8" borderId="0" xfId="235" applyFont="1" applyFill="1" applyAlignment="1">
      <alignment horizontal="right" vertical="center"/>
    </xf>
    <xf numFmtId="0" fontId="42" fillId="8" borderId="0" xfId="235" applyFont="1" applyFill="1" applyAlignment="1">
      <alignment horizontal="center" vertical="center"/>
    </xf>
    <xf numFmtId="0" fontId="42" fillId="8" borderId="0" xfId="235" applyFont="1" applyFill="1" applyAlignment="1">
      <alignment horizontal="center" vertical="center" wrapText="1"/>
    </xf>
    <xf numFmtId="182" fontId="46" fillId="9" borderId="14" xfId="235" applyNumberFormat="1" applyFont="1" applyFill="1" applyBorder="1" applyProtection="1">
      <protection locked="0"/>
    </xf>
    <xf numFmtId="184" fontId="46" fillId="9" borderId="14" xfId="235" applyNumberFormat="1" applyFont="1" applyFill="1" applyBorder="1" applyProtection="1">
      <protection locked="0"/>
    </xf>
    <xf numFmtId="186" fontId="46" fillId="9" borderId="14" xfId="235" applyNumberFormat="1" applyFont="1" applyFill="1" applyBorder="1" applyProtection="1">
      <protection locked="0"/>
    </xf>
    <xf numFmtId="0" fontId="6" fillId="12" borderId="0" xfId="1" applyFont="1" applyFill="1" applyAlignment="1">
      <alignment horizontal="left"/>
    </xf>
    <xf numFmtId="0" fontId="36" fillId="0" borderId="0" xfId="1" applyFont="1" applyAlignment="1">
      <alignment horizontal="left"/>
    </xf>
    <xf numFmtId="0" fontId="4" fillId="0" borderId="0" xfId="1" applyFont="1" applyAlignment="1">
      <alignment horizontal="left" wrapText="1"/>
    </xf>
    <xf numFmtId="0" fontId="6" fillId="10" borderId="0" xfId="1" applyFont="1" applyFill="1" applyAlignment="1">
      <alignment horizontal="left"/>
    </xf>
    <xf numFmtId="0" fontId="6" fillId="11" borderId="0" xfId="1" applyFont="1" applyFill="1" applyAlignment="1">
      <alignment horizontal="left"/>
    </xf>
    <xf numFmtId="0" fontId="4" fillId="0" borderId="0" xfId="1" applyFont="1" applyAlignment="1">
      <alignment horizontal="left"/>
    </xf>
    <xf numFmtId="0" fontId="4" fillId="0" borderId="0" xfId="1" applyFont="1" applyAlignment="1">
      <alignment horizontal="left" vertical="top" wrapText="1"/>
    </xf>
    <xf numFmtId="0" fontId="6" fillId="0" borderId="1" xfId="1" applyFont="1" applyBorder="1" applyAlignment="1">
      <alignment horizontal="left"/>
    </xf>
    <xf numFmtId="0" fontId="3" fillId="0" borderId="0" xfId="1" applyFont="1" applyAlignment="1">
      <alignment horizontal="justify" vertical="top" wrapText="1"/>
    </xf>
    <xf numFmtId="0" fontId="2" fillId="0" borderId="0" xfId="1" applyFont="1" applyAlignment="1">
      <alignment horizontal="justify" vertical="top" wrapText="1"/>
    </xf>
    <xf numFmtId="0" fontId="1" fillId="0" borderId="0" xfId="1" applyAlignment="1">
      <alignment horizontal="justify" vertical="top" wrapText="1"/>
    </xf>
    <xf numFmtId="0" fontId="5" fillId="0" borderId="0" xfId="1" applyFont="1" applyAlignment="1">
      <alignment horizontal="left"/>
    </xf>
    <xf numFmtId="0" fontId="6" fillId="0" borderId="0" xfId="1" applyFont="1" applyAlignment="1">
      <alignment horizontal="left"/>
    </xf>
    <xf numFmtId="164" fontId="27" fillId="0" borderId="0" xfId="1" applyNumberFormat="1" applyFont="1" applyAlignment="1">
      <alignment horizontal="right"/>
    </xf>
    <xf numFmtId="164" fontId="27" fillId="0" borderId="1" xfId="1" applyNumberFormat="1" applyFont="1" applyBorder="1" applyAlignment="1">
      <alignment horizontal="right"/>
    </xf>
    <xf numFmtId="0" fontId="1" fillId="0" borderId="0" xfId="1" applyAlignment="1">
      <alignment horizontal="left" vertical="center"/>
    </xf>
    <xf numFmtId="0" fontId="5" fillId="0" borderId="0" xfId="1" applyFont="1" applyAlignment="1">
      <alignment horizontal="left" vertical="center" wrapText="1"/>
    </xf>
    <xf numFmtId="0" fontId="1" fillId="0" borderId="0" xfId="1" applyAlignment="1">
      <alignment horizontal="left"/>
    </xf>
    <xf numFmtId="0" fontId="1" fillId="0" borderId="0" xfId="1" applyAlignment="1">
      <alignment horizontal="left" vertical="top"/>
    </xf>
    <xf numFmtId="0" fontId="14" fillId="0" borderId="0" xfId="1" applyFont="1" applyAlignment="1">
      <alignment horizontal="left" vertical="center" wrapText="1"/>
    </xf>
    <xf numFmtId="0" fontId="39" fillId="8" borderId="0" xfId="235" applyFont="1" applyFill="1" applyAlignment="1">
      <alignment horizontal="center" wrapText="1"/>
    </xf>
    <xf numFmtId="0" fontId="41" fillId="8" borderId="0" xfId="235" applyFont="1" applyFill="1" applyAlignment="1">
      <alignment horizontal="center"/>
    </xf>
    <xf numFmtId="0" fontId="40" fillId="8" borderId="0" xfId="235" quotePrefix="1" applyFont="1" applyFill="1" applyAlignment="1">
      <alignment horizontal="center" wrapText="1"/>
    </xf>
    <xf numFmtId="0" fontId="40" fillId="8" borderId="0" xfId="235" applyFont="1" applyFill="1" applyAlignment="1">
      <alignment horizontal="center" wrapText="1"/>
    </xf>
    <xf numFmtId="0" fontId="42" fillId="8" borderId="0" xfId="235" applyFont="1" applyFill="1" applyAlignment="1">
      <alignment horizontal="left" vertical="top" wrapText="1"/>
    </xf>
    <xf numFmtId="4" fontId="38" fillId="0" borderId="0" xfId="889" applyNumberFormat="1" applyFont="1" applyAlignment="1">
      <alignment vertical="top" wrapText="1"/>
    </xf>
    <xf numFmtId="0" fontId="38" fillId="0" borderId="0" xfId="889" applyFont="1"/>
  </cellXfs>
  <cellStyles count="892">
    <cellStyle name="Comma [0]" xfId="40" xr:uid="{00000000-0005-0000-0000-000000000000}"/>
    <cellStyle name="Comma 2" xfId="208" xr:uid="{00000000-0005-0000-0000-000001000000}"/>
    <cellStyle name="Comma 3" xfId="232" xr:uid="{00000000-0005-0000-0000-000002000000}"/>
    <cellStyle name="Comma0" xfId="209" xr:uid="{00000000-0005-0000-0000-000003000000}"/>
    <cellStyle name="Currency [0]" xfId="41" xr:uid="{00000000-0005-0000-0000-000004000000}"/>
    <cellStyle name="Currency0" xfId="194" xr:uid="{00000000-0005-0000-0000-000005000000}"/>
    <cellStyle name="Date" xfId="228" xr:uid="{00000000-0005-0000-0000-000006000000}"/>
    <cellStyle name="Dobro 2" xfId="874" xr:uid="{00000000-0005-0000-0000-000007000000}"/>
    <cellStyle name="Dobro 3" xfId="887" xr:uid="{D0D92444-2AA2-45B5-931C-5CFD50B92E4C}"/>
    <cellStyle name="Fixed" xfId="210" xr:uid="{00000000-0005-0000-0000-000008000000}"/>
    <cellStyle name="Heading 1 2" xfId="241" xr:uid="{00000000-0005-0000-0000-000009000000}"/>
    <cellStyle name="Heading 2 2" xfId="198" xr:uid="{00000000-0005-0000-0000-00000A000000}"/>
    <cellStyle name="Hiperpovezava 2" xfId="43" xr:uid="{00000000-0005-0000-0000-00000B000000}"/>
    <cellStyle name="Naslov 10" xfId="756" xr:uid="{00000000-0005-0000-0000-00000C000000}"/>
    <cellStyle name="Naslov 11" xfId="762" xr:uid="{00000000-0005-0000-0000-00000D000000}"/>
    <cellStyle name="Naslov 12" xfId="513" xr:uid="{00000000-0005-0000-0000-00000E000000}"/>
    <cellStyle name="Naslov 13" xfId="533" xr:uid="{00000000-0005-0000-0000-00000F000000}"/>
    <cellStyle name="Naslov 14" xfId="681" xr:uid="{00000000-0005-0000-0000-000010000000}"/>
    <cellStyle name="Naslov 15" xfId="815" xr:uid="{00000000-0005-0000-0000-000011000000}"/>
    <cellStyle name="Naslov 16" xfId="621" xr:uid="{00000000-0005-0000-0000-000012000000}"/>
    <cellStyle name="Naslov 17" xfId="632" xr:uid="{00000000-0005-0000-0000-000013000000}"/>
    <cellStyle name="Naslov 18" xfId="788" xr:uid="{00000000-0005-0000-0000-000014000000}"/>
    <cellStyle name="Naslov 19" xfId="547" xr:uid="{00000000-0005-0000-0000-000015000000}"/>
    <cellStyle name="Naslov 20" xfId="864" xr:uid="{00000000-0005-0000-0000-000016000000}"/>
    <cellStyle name="Naslov 21" xfId="610" xr:uid="{00000000-0005-0000-0000-000017000000}"/>
    <cellStyle name="Naslov 22" xfId="629" xr:uid="{00000000-0005-0000-0000-000018000000}"/>
    <cellStyle name="Naslov 23" xfId="826" xr:uid="{00000000-0005-0000-0000-000019000000}"/>
    <cellStyle name="Naslov 24" xfId="856" xr:uid="{00000000-0005-0000-0000-00001A000000}"/>
    <cellStyle name="Naslov 25" xfId="671" xr:uid="{00000000-0005-0000-0000-00001B000000}"/>
    <cellStyle name="Naslov 26" xfId="651" xr:uid="{00000000-0005-0000-0000-00001C000000}"/>
    <cellStyle name="Naslov 27" xfId="828" xr:uid="{00000000-0005-0000-0000-00001D000000}"/>
    <cellStyle name="Naslov 28" xfId="604" xr:uid="{00000000-0005-0000-0000-00001E000000}"/>
    <cellStyle name="Naslov 29" xfId="510" xr:uid="{00000000-0005-0000-0000-00001F000000}"/>
    <cellStyle name="Naslov 30" xfId="611" xr:uid="{00000000-0005-0000-0000-000020000000}"/>
    <cellStyle name="Naslov 31" xfId="863" xr:uid="{00000000-0005-0000-0000-000021000000}"/>
    <cellStyle name="Naslov 32" xfId="538" xr:uid="{00000000-0005-0000-0000-000022000000}"/>
    <cellStyle name="Naslov 33" xfId="641" xr:uid="{00000000-0005-0000-0000-000023000000}"/>
    <cellStyle name="Naslov 34" xfId="528" xr:uid="{00000000-0005-0000-0000-000024000000}"/>
    <cellStyle name="Naslov 35" xfId="530" xr:uid="{00000000-0005-0000-0000-000025000000}"/>
    <cellStyle name="Naslov 36" xfId="630" xr:uid="{00000000-0005-0000-0000-000026000000}"/>
    <cellStyle name="Naslov 37" xfId="774" xr:uid="{00000000-0005-0000-0000-000027000000}"/>
    <cellStyle name="Naslov 38" xfId="703" xr:uid="{00000000-0005-0000-0000-000028000000}"/>
    <cellStyle name="Naslov 39" xfId="561" xr:uid="{00000000-0005-0000-0000-000029000000}"/>
    <cellStyle name="Naslov 5" xfId="617" xr:uid="{00000000-0005-0000-0000-00002A000000}"/>
    <cellStyle name="Naslov 6" xfId="729" xr:uid="{00000000-0005-0000-0000-00002B000000}"/>
    <cellStyle name="Naslov 7" xfId="701" xr:uid="{00000000-0005-0000-0000-00002C000000}"/>
    <cellStyle name="Naslov 8" xfId="580" xr:uid="{00000000-0005-0000-0000-00002D000000}"/>
    <cellStyle name="Naslov 9" xfId="865" xr:uid="{00000000-0005-0000-0000-00002E000000}"/>
    <cellStyle name="naslov2" xfId="37" xr:uid="{00000000-0005-0000-0000-00002F000000}"/>
    <cellStyle name="Navadno" xfId="0" builtinId="0"/>
    <cellStyle name="Navadno 10" xfId="73" xr:uid="{00000000-0005-0000-0000-000031000000}"/>
    <cellStyle name="Navadno 10 2" xfId="789" xr:uid="{00000000-0005-0000-0000-000032000000}"/>
    <cellStyle name="Navadno 100" xfId="723" xr:uid="{00000000-0005-0000-0000-000033000000}"/>
    <cellStyle name="Navadno 101" xfId="858" xr:uid="{00000000-0005-0000-0000-000034000000}"/>
    <cellStyle name="Navadno 102" xfId="736" xr:uid="{00000000-0005-0000-0000-000035000000}"/>
    <cellStyle name="Navadno 103" xfId="829" xr:uid="{00000000-0005-0000-0000-000036000000}"/>
    <cellStyle name="Navadno 104" xfId="656" xr:uid="{00000000-0005-0000-0000-000037000000}"/>
    <cellStyle name="Navadno 105" xfId="696" xr:uid="{00000000-0005-0000-0000-000038000000}"/>
    <cellStyle name="Navadno 106" xfId="532" xr:uid="{00000000-0005-0000-0000-000039000000}"/>
    <cellStyle name="Navadno 107" xfId="525" xr:uid="{00000000-0005-0000-0000-00003A000000}"/>
    <cellStyle name="Navadno 108" xfId="825" xr:uid="{00000000-0005-0000-0000-00003B000000}"/>
    <cellStyle name="Navadno 109" xfId="680" xr:uid="{00000000-0005-0000-0000-00003C000000}"/>
    <cellStyle name="Navadno 11" xfId="72" xr:uid="{00000000-0005-0000-0000-00003D000000}"/>
    <cellStyle name="Navadno 11 2" xfId="619" xr:uid="{00000000-0005-0000-0000-00003E000000}"/>
    <cellStyle name="Navadno 110" xfId="775" xr:uid="{00000000-0005-0000-0000-00003F000000}"/>
    <cellStyle name="Navadno 111" xfId="732" xr:uid="{00000000-0005-0000-0000-000040000000}"/>
    <cellStyle name="Navadno 112" xfId="658" xr:uid="{00000000-0005-0000-0000-000041000000}"/>
    <cellStyle name="Navadno 113" xfId="832" xr:uid="{00000000-0005-0000-0000-000042000000}"/>
    <cellStyle name="Navadno 114" xfId="768" xr:uid="{00000000-0005-0000-0000-000043000000}"/>
    <cellStyle name="Navadno 115" xfId="552" xr:uid="{00000000-0005-0000-0000-000044000000}"/>
    <cellStyle name="Navadno 116" xfId="744" xr:uid="{00000000-0005-0000-0000-000045000000}"/>
    <cellStyle name="Navadno 117" xfId="564" xr:uid="{00000000-0005-0000-0000-000046000000}"/>
    <cellStyle name="Navadno 118" xfId="807" xr:uid="{00000000-0005-0000-0000-000047000000}"/>
    <cellStyle name="Navadno 119" xfId="836" xr:uid="{00000000-0005-0000-0000-000048000000}"/>
    <cellStyle name="Navadno 12" xfId="88" xr:uid="{00000000-0005-0000-0000-000049000000}"/>
    <cellStyle name="Navadno 12 2" xfId="567" xr:uid="{00000000-0005-0000-0000-00004A000000}"/>
    <cellStyle name="Navadno 120" xfId="749" xr:uid="{00000000-0005-0000-0000-00004B000000}"/>
    <cellStyle name="Navadno 121" xfId="655" xr:uid="{00000000-0005-0000-0000-00004C000000}"/>
    <cellStyle name="Navadno 122" xfId="691" xr:uid="{00000000-0005-0000-0000-00004D000000}"/>
    <cellStyle name="Navadno 123" xfId="592" xr:uid="{00000000-0005-0000-0000-00004E000000}"/>
    <cellStyle name="Navadno 124" xfId="730" xr:uid="{00000000-0005-0000-0000-00004F000000}"/>
    <cellStyle name="Navadno 125" xfId="806" xr:uid="{00000000-0005-0000-0000-000050000000}"/>
    <cellStyle name="Navadno 126" xfId="779" xr:uid="{00000000-0005-0000-0000-000051000000}"/>
    <cellStyle name="Navadno 127" xfId="576" xr:uid="{00000000-0005-0000-0000-000052000000}"/>
    <cellStyle name="Navadno 128" xfId="814" xr:uid="{00000000-0005-0000-0000-000053000000}"/>
    <cellStyle name="Navadno 129" xfId="646" xr:uid="{00000000-0005-0000-0000-000054000000}"/>
    <cellStyle name="Navadno 13" xfId="218" xr:uid="{00000000-0005-0000-0000-000055000000}"/>
    <cellStyle name="Navadno 13 2" xfId="704" xr:uid="{00000000-0005-0000-0000-000056000000}"/>
    <cellStyle name="Navadno 130" xfId="624" xr:uid="{00000000-0005-0000-0000-000057000000}"/>
    <cellStyle name="Navadno 131" xfId="583" xr:uid="{00000000-0005-0000-0000-000058000000}"/>
    <cellStyle name="Navadno 132" xfId="633" xr:uid="{00000000-0005-0000-0000-000059000000}"/>
    <cellStyle name="Navadno 133" xfId="808" xr:uid="{00000000-0005-0000-0000-00005A000000}"/>
    <cellStyle name="Navadno 134" xfId="639" xr:uid="{00000000-0005-0000-0000-00005B000000}"/>
    <cellStyle name="Navadno 135" xfId="798" xr:uid="{00000000-0005-0000-0000-00005C000000}"/>
    <cellStyle name="Navadno 136" xfId="765" xr:uid="{00000000-0005-0000-0000-00005D000000}"/>
    <cellStyle name="Navadno 137" xfId="842" xr:uid="{00000000-0005-0000-0000-00005E000000}"/>
    <cellStyle name="Navadno 138" xfId="499" xr:uid="{00000000-0005-0000-0000-00005F000000}"/>
    <cellStyle name="Navadno 139" xfId="853" xr:uid="{00000000-0005-0000-0000-000060000000}"/>
    <cellStyle name="Navadno 14" xfId="74" xr:uid="{00000000-0005-0000-0000-000061000000}"/>
    <cellStyle name="Navadno 14 2" xfId="682" xr:uid="{00000000-0005-0000-0000-000062000000}"/>
    <cellStyle name="Navadno 140" xfId="721" xr:uid="{00000000-0005-0000-0000-000063000000}"/>
    <cellStyle name="Navadno 141" xfId="848" xr:uid="{00000000-0005-0000-0000-000064000000}"/>
    <cellStyle name="Navadno 142" xfId="823" xr:uid="{00000000-0005-0000-0000-000065000000}"/>
    <cellStyle name="Navadno 143" xfId="673" xr:uid="{00000000-0005-0000-0000-000066000000}"/>
    <cellStyle name="Navadno 144" xfId="599" xr:uid="{00000000-0005-0000-0000-000067000000}"/>
    <cellStyle name="Navadno 145" xfId="542" xr:uid="{00000000-0005-0000-0000-000068000000}"/>
    <cellStyle name="Navadno 146" xfId="852" xr:uid="{00000000-0005-0000-0000-000069000000}"/>
    <cellStyle name="Navadno 147" xfId="664" xr:uid="{00000000-0005-0000-0000-00006A000000}"/>
    <cellStyle name="Navadno 148" xfId="578" xr:uid="{00000000-0005-0000-0000-00006B000000}"/>
    <cellStyle name="Navadno 149" xfId="813" xr:uid="{00000000-0005-0000-0000-00006C000000}"/>
    <cellStyle name="Navadno 15" xfId="75" xr:uid="{00000000-0005-0000-0000-00006D000000}"/>
    <cellStyle name="Navadno 15 2" xfId="781" xr:uid="{00000000-0005-0000-0000-00006E000000}"/>
    <cellStyle name="Navadno 150" xfId="792" xr:uid="{00000000-0005-0000-0000-00006F000000}"/>
    <cellStyle name="Navadno 151" xfId="860" xr:uid="{00000000-0005-0000-0000-000070000000}"/>
    <cellStyle name="Navadno 152" xfId="726" xr:uid="{00000000-0005-0000-0000-000071000000}"/>
    <cellStyle name="Navadno 153" xfId="878" xr:uid="{00000000-0005-0000-0000-000072000000}"/>
    <cellStyle name="Navadno 154" xfId="713" xr:uid="{00000000-0005-0000-0000-000073000000}"/>
    <cellStyle name="Navadno 155" xfId="676" xr:uid="{00000000-0005-0000-0000-000074000000}"/>
    <cellStyle name="Navadno 156" xfId="566" xr:uid="{00000000-0005-0000-0000-000075000000}"/>
    <cellStyle name="Navadno 157" xfId="551" xr:uid="{00000000-0005-0000-0000-000076000000}"/>
    <cellStyle name="Navadno 158" xfId="586" xr:uid="{00000000-0005-0000-0000-000077000000}"/>
    <cellStyle name="Navadno 159" xfId="595" xr:uid="{00000000-0005-0000-0000-000078000000}"/>
    <cellStyle name="Navadno 16" xfId="192" xr:uid="{00000000-0005-0000-0000-000079000000}"/>
    <cellStyle name="Navadno 16 2" xfId="541" xr:uid="{00000000-0005-0000-0000-00007A000000}"/>
    <cellStyle name="Navadno 16 2 2" xfId="833" xr:uid="{00000000-0005-0000-0000-00007B000000}"/>
    <cellStyle name="Navadno 160" xfId="568" xr:uid="{00000000-0005-0000-0000-00007C000000}"/>
    <cellStyle name="Navadno 161" xfId="516" xr:uid="{00000000-0005-0000-0000-00007D000000}"/>
    <cellStyle name="Navadno 162" xfId="771" xr:uid="{00000000-0005-0000-0000-00007E000000}"/>
    <cellStyle name="Navadno 163" xfId="665" xr:uid="{00000000-0005-0000-0000-00007F000000}"/>
    <cellStyle name="Navadno 164" xfId="753" xr:uid="{00000000-0005-0000-0000-000080000000}"/>
    <cellStyle name="Navadno 165" xfId="560" xr:uid="{00000000-0005-0000-0000-000081000000}"/>
    <cellStyle name="Navadno 166" xfId="607" xr:uid="{00000000-0005-0000-0000-000082000000}"/>
    <cellStyle name="Navadno 167" xfId="801" xr:uid="{00000000-0005-0000-0000-000083000000}"/>
    <cellStyle name="Navadno 168" xfId="543" xr:uid="{00000000-0005-0000-0000-000084000000}"/>
    <cellStyle name="Navadno 169" xfId="702" xr:uid="{00000000-0005-0000-0000-000085000000}"/>
    <cellStyle name="Navadno 17" xfId="235" xr:uid="{00000000-0005-0000-0000-000086000000}"/>
    <cellStyle name="Navadno 17 2" xfId="746" xr:uid="{00000000-0005-0000-0000-000087000000}"/>
    <cellStyle name="Navadno 17 2 2" xfId="819" xr:uid="{00000000-0005-0000-0000-000088000000}"/>
    <cellStyle name="Navadno 170" xfId="700" xr:uid="{00000000-0005-0000-0000-000089000000}"/>
    <cellStyle name="Navadno 171" xfId="677" xr:uid="{00000000-0005-0000-0000-00008A000000}"/>
    <cellStyle name="Navadno 172" xfId="634" xr:uid="{00000000-0005-0000-0000-00008B000000}"/>
    <cellStyle name="Navadno 173" xfId="544" xr:uid="{00000000-0005-0000-0000-00008C000000}"/>
    <cellStyle name="Navadno 174" xfId="725" xr:uid="{00000000-0005-0000-0000-00008D000000}"/>
    <cellStyle name="Navadno 175" xfId="708" xr:uid="{00000000-0005-0000-0000-00008E000000}"/>
    <cellStyle name="Navadno 176" xfId="508" xr:uid="{00000000-0005-0000-0000-00008F000000}"/>
    <cellStyle name="Navadno 177" xfId="660" xr:uid="{00000000-0005-0000-0000-000090000000}"/>
    <cellStyle name="Navadno 178" xfId="642" xr:uid="{00000000-0005-0000-0000-000091000000}"/>
    <cellStyle name="Navadno 179" xfId="613" xr:uid="{00000000-0005-0000-0000-000092000000}"/>
    <cellStyle name="Navadno 18" xfId="282" xr:uid="{00000000-0005-0000-0000-000093000000}"/>
    <cellStyle name="Navadno 18 2" xfId="685" xr:uid="{00000000-0005-0000-0000-000094000000}"/>
    <cellStyle name="Navadno 18 2 2" xfId="881" xr:uid="{00000000-0005-0000-0000-000095000000}"/>
    <cellStyle name="Navadno 180" xfId="589" xr:uid="{00000000-0005-0000-0000-000096000000}"/>
    <cellStyle name="Navadno 181" xfId="705" xr:uid="{00000000-0005-0000-0000-000097000000}"/>
    <cellStyle name="Navadno 182" xfId="761" xr:uid="{00000000-0005-0000-0000-000098000000}"/>
    <cellStyle name="Navadno 183" xfId="822" xr:uid="{00000000-0005-0000-0000-000099000000}"/>
    <cellStyle name="Navadno 184" xfId="640" xr:uid="{00000000-0005-0000-0000-00009A000000}"/>
    <cellStyle name="Navadno 185" xfId="662" xr:uid="{00000000-0005-0000-0000-00009B000000}"/>
    <cellStyle name="Navadno 186" xfId="678" xr:uid="{00000000-0005-0000-0000-00009C000000}"/>
    <cellStyle name="Navadno 187" xfId="594" xr:uid="{00000000-0005-0000-0000-00009D000000}"/>
    <cellStyle name="Navadno 188" xfId="531" xr:uid="{00000000-0005-0000-0000-00009E000000}"/>
    <cellStyle name="Navadno 189" xfId="841" xr:uid="{00000000-0005-0000-0000-00009F000000}"/>
    <cellStyle name="Navadno 19" xfId="284" xr:uid="{00000000-0005-0000-0000-0000A0000000}"/>
    <cellStyle name="Navadno 19 2" xfId="795" xr:uid="{00000000-0005-0000-0000-0000A1000000}"/>
    <cellStyle name="Navadno 19 2 2" xfId="505" xr:uid="{00000000-0005-0000-0000-0000A2000000}"/>
    <cellStyle name="Navadno 190" xfId="755" xr:uid="{00000000-0005-0000-0000-0000A3000000}"/>
    <cellStyle name="Navadno 191" xfId="803" xr:uid="{00000000-0005-0000-0000-0000A4000000}"/>
    <cellStyle name="Navadno 192" xfId="770" xr:uid="{00000000-0005-0000-0000-0000A5000000}"/>
    <cellStyle name="Navadno 193" xfId="570" xr:uid="{00000000-0005-0000-0000-0000A6000000}"/>
    <cellStyle name="Navadno 194" xfId="855" xr:uid="{00000000-0005-0000-0000-0000A7000000}"/>
    <cellStyle name="Navadno 195" xfId="603" xr:uid="{00000000-0005-0000-0000-0000A8000000}"/>
    <cellStyle name="Navadno 196" xfId="773" xr:uid="{00000000-0005-0000-0000-0000A9000000}"/>
    <cellStyle name="Navadno 197" xfId="840" xr:uid="{00000000-0005-0000-0000-0000AA000000}"/>
    <cellStyle name="Navadno 198" xfId="626" xr:uid="{00000000-0005-0000-0000-0000AB000000}"/>
    <cellStyle name="Navadno 199" xfId="694" xr:uid="{00000000-0005-0000-0000-0000AC000000}"/>
    <cellStyle name="Navadno 2" xfId="1" xr:uid="{00000000-0005-0000-0000-0000AD000000}"/>
    <cellStyle name="Navadno 2 10" xfId="724" xr:uid="{00000000-0005-0000-0000-0000AE000000}"/>
    <cellStyle name="Navadno 2 11" xfId="859" xr:uid="{00000000-0005-0000-0000-0000AF000000}"/>
    <cellStyle name="Navadno 2 12" xfId="751" xr:uid="{00000000-0005-0000-0000-0000B0000000}"/>
    <cellStyle name="Navadno 2 13" xfId="879" xr:uid="{00000000-0005-0000-0000-0000B1000000}"/>
    <cellStyle name="Navadno 2 14" xfId="588" xr:uid="{00000000-0005-0000-0000-0000B2000000}"/>
    <cellStyle name="Navadno 2 15" xfId="605" xr:uid="{00000000-0005-0000-0000-0000B3000000}"/>
    <cellStyle name="Navadno 2 16" xfId="754" xr:uid="{00000000-0005-0000-0000-0000B4000000}"/>
    <cellStyle name="Navadno 2 17" xfId="715" xr:uid="{00000000-0005-0000-0000-0000B5000000}"/>
    <cellStyle name="Navadno 2 18" xfId="776" xr:uid="{00000000-0005-0000-0000-0000B6000000}"/>
    <cellStyle name="Navadno 2 19" xfId="752" xr:uid="{00000000-0005-0000-0000-0000B7000000}"/>
    <cellStyle name="Navadno 2 2" xfId="13" xr:uid="{00000000-0005-0000-0000-0000B8000000}"/>
    <cellStyle name="Navadno 2 2 10" xfId="19" xr:uid="{00000000-0005-0000-0000-0000B9000000}"/>
    <cellStyle name="Navadno 2 2 10 2" xfId="866" xr:uid="{00000000-0005-0000-0000-0000BA000000}"/>
    <cellStyle name="Navadno 2 2 11" xfId="45" xr:uid="{00000000-0005-0000-0000-0000BB000000}"/>
    <cellStyle name="Navadno 2 2 11 10" xfId="392" xr:uid="{00000000-0005-0000-0000-0000BC000000}"/>
    <cellStyle name="Navadno 2 2 11 11" xfId="378" xr:uid="{00000000-0005-0000-0000-0000BD000000}"/>
    <cellStyle name="Navadno 2 2 11 12" xfId="411" xr:uid="{00000000-0005-0000-0000-0000BE000000}"/>
    <cellStyle name="Navadno 2 2 11 13" xfId="429" xr:uid="{00000000-0005-0000-0000-0000BF000000}"/>
    <cellStyle name="Navadno 2 2 11 14" xfId="445" xr:uid="{00000000-0005-0000-0000-0000C0000000}"/>
    <cellStyle name="Navadno 2 2 11 15" xfId="461" xr:uid="{00000000-0005-0000-0000-0000C1000000}"/>
    <cellStyle name="Navadno 2 2 11 2" xfId="59" xr:uid="{00000000-0005-0000-0000-0000C2000000}"/>
    <cellStyle name="Navadno 2 2 11 2 10" xfId="357" xr:uid="{00000000-0005-0000-0000-0000C3000000}"/>
    <cellStyle name="Navadno 2 2 11 2 11" xfId="413" xr:uid="{00000000-0005-0000-0000-0000C4000000}"/>
    <cellStyle name="Navadno 2 2 11 2 12" xfId="431" xr:uid="{00000000-0005-0000-0000-0000C5000000}"/>
    <cellStyle name="Navadno 2 2 11 2 13" xfId="447" xr:uid="{00000000-0005-0000-0000-0000C6000000}"/>
    <cellStyle name="Navadno 2 2 11 2 14" xfId="464" xr:uid="{00000000-0005-0000-0000-0000C7000000}"/>
    <cellStyle name="Navadno 2 2 11 2 15" xfId="476" xr:uid="{00000000-0005-0000-0000-0000C8000000}"/>
    <cellStyle name="Navadno 2 2 11 2 2" xfId="66" xr:uid="{00000000-0005-0000-0000-0000C9000000}"/>
    <cellStyle name="Navadno 2 2 11 2 2 2" xfId="264" xr:uid="{00000000-0005-0000-0000-0000CA000000}"/>
    <cellStyle name="Navadno 2 2 11 2 2 2 2" xfId="269" xr:uid="{00000000-0005-0000-0000-0000CB000000}"/>
    <cellStyle name="Navadno 2 2 11 2 3" xfId="112" xr:uid="{00000000-0005-0000-0000-0000CC000000}"/>
    <cellStyle name="Navadno 2 2 11 2 4" xfId="123" xr:uid="{00000000-0005-0000-0000-0000CD000000}"/>
    <cellStyle name="Navadno 2 2 11 2 5" xfId="153" xr:uid="{00000000-0005-0000-0000-0000CE000000}"/>
    <cellStyle name="Navadno 2 2 11 2 6" xfId="163" xr:uid="{00000000-0005-0000-0000-0000CF000000}"/>
    <cellStyle name="Navadno 2 2 11 2 7" xfId="183" xr:uid="{00000000-0005-0000-0000-0000D0000000}"/>
    <cellStyle name="Navadno 2 2 11 2 8" xfId="236" xr:uid="{00000000-0005-0000-0000-0000D1000000}"/>
    <cellStyle name="Navadno 2 2 11 2 9" xfId="234" xr:uid="{00000000-0005-0000-0000-0000D2000000}"/>
    <cellStyle name="Navadno 2 2 11 3" xfId="107" xr:uid="{00000000-0005-0000-0000-0000D3000000}"/>
    <cellStyle name="Navadno 2 2 11 3 2" xfId="250" xr:uid="{00000000-0005-0000-0000-0000D4000000}"/>
    <cellStyle name="Navadno 2 2 11 4" xfId="101" xr:uid="{00000000-0005-0000-0000-0000D5000000}"/>
    <cellStyle name="Navadno 2 2 11 5" xfId="148" xr:uid="{00000000-0005-0000-0000-0000D6000000}"/>
    <cellStyle name="Navadno 2 2 11 6" xfId="132" xr:uid="{00000000-0005-0000-0000-0000D7000000}"/>
    <cellStyle name="Navadno 2 2 11 7" xfId="178" xr:uid="{00000000-0005-0000-0000-0000D8000000}"/>
    <cellStyle name="Navadno 2 2 11 8" xfId="225" xr:uid="{00000000-0005-0000-0000-0000D9000000}"/>
    <cellStyle name="Navadno 2 2 11 9" xfId="200" xr:uid="{00000000-0005-0000-0000-0000DA000000}"/>
    <cellStyle name="Navadno 2 2 12" xfId="50" xr:uid="{00000000-0005-0000-0000-0000DB000000}"/>
    <cellStyle name="Navadno 2 2 12 10" xfId="371" xr:uid="{00000000-0005-0000-0000-0000DC000000}"/>
    <cellStyle name="Navadno 2 2 12 11" xfId="397" xr:uid="{00000000-0005-0000-0000-0000DD000000}"/>
    <cellStyle name="Navadno 2 2 12 12" xfId="361" xr:uid="{00000000-0005-0000-0000-0000DE000000}"/>
    <cellStyle name="Navadno 2 2 12 13" xfId="356" xr:uid="{00000000-0005-0000-0000-0000DF000000}"/>
    <cellStyle name="Navadno 2 2 12 14" xfId="419" xr:uid="{00000000-0005-0000-0000-0000E0000000}"/>
    <cellStyle name="Navadno 2 2 12 15" xfId="436" xr:uid="{00000000-0005-0000-0000-0000E1000000}"/>
    <cellStyle name="Navadno 2 2 12 2" xfId="54" xr:uid="{00000000-0005-0000-0000-0000E2000000}"/>
    <cellStyle name="Navadno 2 2 12 2 2" xfId="255" xr:uid="{00000000-0005-0000-0000-0000E3000000}"/>
    <cellStyle name="Navadno 2 2 12 2 2 2" xfId="259" xr:uid="{00000000-0005-0000-0000-0000E4000000}"/>
    <cellStyle name="Navadno 2 2 12 3" xfId="102" xr:uid="{00000000-0005-0000-0000-0000E5000000}"/>
    <cellStyle name="Navadno 2 2 12 4" xfId="96" xr:uid="{00000000-0005-0000-0000-0000E6000000}"/>
    <cellStyle name="Navadno 2 2 12 5" xfId="143" xr:uid="{00000000-0005-0000-0000-0000E7000000}"/>
    <cellStyle name="Navadno 2 2 12 6" xfId="140" xr:uid="{00000000-0005-0000-0000-0000E8000000}"/>
    <cellStyle name="Navadno 2 2 12 7" xfId="173" xr:uid="{00000000-0005-0000-0000-0000E9000000}"/>
    <cellStyle name="Navadno 2 2 12 8" xfId="220" xr:uid="{00000000-0005-0000-0000-0000EA000000}"/>
    <cellStyle name="Navadno 2 2 12 9" xfId="205" xr:uid="{00000000-0005-0000-0000-0000EB000000}"/>
    <cellStyle name="Navadno 2 2 13" xfId="76" xr:uid="{00000000-0005-0000-0000-0000EC000000}"/>
    <cellStyle name="Navadno 2 2 13 2" xfId="867" xr:uid="{00000000-0005-0000-0000-0000ED000000}"/>
    <cellStyle name="Navadno 2 2 14" xfId="77" xr:uid="{00000000-0005-0000-0000-0000EE000000}"/>
    <cellStyle name="Navadno 2 2 14 2" xfId="245" xr:uid="{00000000-0005-0000-0000-0000EF000000}"/>
    <cellStyle name="Navadno 2 2 14 2 2" xfId="274" xr:uid="{00000000-0005-0000-0000-0000F0000000}"/>
    <cellStyle name="Navadno 2 2 15" xfId="78" xr:uid="{00000000-0005-0000-0000-0000F1000000}"/>
    <cellStyle name="Navadno 2 2 16" xfId="89" xr:uid="{00000000-0005-0000-0000-0000F2000000}"/>
    <cellStyle name="Navadno 2 2 16 2" xfId="276" xr:uid="{00000000-0005-0000-0000-0000F3000000}"/>
    <cellStyle name="Navadno 2 2 17" xfId="98" xr:uid="{00000000-0005-0000-0000-0000F4000000}"/>
    <cellStyle name="Navadno 2 2 18" xfId="128" xr:uid="{00000000-0005-0000-0000-0000F5000000}"/>
    <cellStyle name="Navadno 2 2 19" xfId="139" xr:uid="{00000000-0005-0000-0000-0000F6000000}"/>
    <cellStyle name="Navadno 2 2 2" xfId="20" xr:uid="{00000000-0005-0000-0000-0000F7000000}"/>
    <cellStyle name="Navadno 2 2 20" xfId="168" xr:uid="{00000000-0005-0000-0000-0000F8000000}"/>
    <cellStyle name="Navadno 2 2 21" xfId="197" xr:uid="{00000000-0005-0000-0000-0000F9000000}"/>
    <cellStyle name="Navadno 2 2 22" xfId="213" xr:uid="{00000000-0005-0000-0000-0000FA000000}"/>
    <cellStyle name="Navadno 2 2 23" xfId="345" xr:uid="{00000000-0005-0000-0000-0000FB000000}"/>
    <cellStyle name="Navadno 2 2 24" xfId="352" xr:uid="{00000000-0005-0000-0000-0000FC000000}"/>
    <cellStyle name="Navadno 2 2 25" xfId="349" xr:uid="{00000000-0005-0000-0000-0000FD000000}"/>
    <cellStyle name="Navadno 2 2 26" xfId="383" xr:uid="{00000000-0005-0000-0000-0000FE000000}"/>
    <cellStyle name="Navadno 2 2 27" xfId="354" xr:uid="{00000000-0005-0000-0000-0000FF000000}"/>
    <cellStyle name="Navadno 2 2 28" xfId="348" xr:uid="{00000000-0005-0000-0000-000000010000}"/>
    <cellStyle name="Navadno 2 2 29" xfId="384" xr:uid="{00000000-0005-0000-0000-000001010000}"/>
    <cellStyle name="Navadno 2 2 3" xfId="21" xr:uid="{00000000-0005-0000-0000-000002010000}"/>
    <cellStyle name="Navadno 2 2 30" xfId="481" xr:uid="{00000000-0005-0000-0000-000003010000}"/>
    <cellStyle name="Navadno 2 2 31" xfId="454" xr:uid="{00000000-0005-0000-0000-000004010000}"/>
    <cellStyle name="Navadno 2 2 4" xfId="22" xr:uid="{00000000-0005-0000-0000-000005010000}"/>
    <cellStyle name="Navadno 2 2 5" xfId="23" xr:uid="{00000000-0005-0000-0000-000006010000}"/>
    <cellStyle name="Navadno 2 2 6" xfId="24" xr:uid="{00000000-0005-0000-0000-000007010000}"/>
    <cellStyle name="Navadno 2 2 7" xfId="25" xr:uid="{00000000-0005-0000-0000-000008010000}"/>
    <cellStyle name="Navadno 2 2 8" xfId="26" xr:uid="{00000000-0005-0000-0000-000009010000}"/>
    <cellStyle name="Navadno 2 2 9" xfId="27" xr:uid="{00000000-0005-0000-0000-00000A010000}"/>
    <cellStyle name="Navadno 2 20" xfId="699" xr:uid="{00000000-0005-0000-0000-00000B010000}"/>
    <cellStyle name="Navadno 2 21" xfId="831" xr:uid="{00000000-0005-0000-0000-00000C010000}"/>
    <cellStyle name="Navadno 2 22" xfId="559" xr:uid="{00000000-0005-0000-0000-00000D010000}"/>
    <cellStyle name="Navadno 2 23" xfId="759" xr:uid="{00000000-0005-0000-0000-00000E010000}"/>
    <cellStyle name="Navadno 2 24" xfId="557" xr:uid="{00000000-0005-0000-0000-00000F010000}"/>
    <cellStyle name="Navadno 2 25" xfId="504" xr:uid="{00000000-0005-0000-0000-000010010000}"/>
    <cellStyle name="Navadno 2 26" xfId="522" xr:uid="{00000000-0005-0000-0000-000011010000}"/>
    <cellStyle name="Navadno 2 27" xfId="835" xr:uid="{00000000-0005-0000-0000-000012010000}"/>
    <cellStyle name="Navadno 2 28" xfId="689" xr:uid="{00000000-0005-0000-0000-000013010000}"/>
    <cellStyle name="Navadno 2 29" xfId="668" xr:uid="{00000000-0005-0000-0000-000014010000}"/>
    <cellStyle name="Navadno 2 3" xfId="188" xr:uid="{00000000-0005-0000-0000-000015010000}"/>
    <cellStyle name="Navadno 2 3 2" xfId="579" xr:uid="{00000000-0005-0000-0000-000016010000}"/>
    <cellStyle name="Navadno 2 30" xfId="537" xr:uid="{00000000-0005-0000-0000-000017010000}"/>
    <cellStyle name="Navadno 2 31" xfId="527" xr:uid="{00000000-0005-0000-0000-000018010000}"/>
    <cellStyle name="Navadno 2 32" xfId="590" xr:uid="{00000000-0005-0000-0000-000019010000}"/>
    <cellStyle name="Navadno 2 33" xfId="722" xr:uid="{00000000-0005-0000-0000-00001A010000}"/>
    <cellStyle name="Navadno 2 34" xfId="523" xr:uid="{00000000-0005-0000-0000-00001B010000}"/>
    <cellStyle name="Navadno 2 35" xfId="809" xr:uid="{00000000-0005-0000-0000-00001C010000}"/>
    <cellStyle name="Navadno 2 36" xfId="606" xr:uid="{00000000-0005-0000-0000-00001D010000}"/>
    <cellStyle name="Navadno 2 4" xfId="189" xr:uid="{00000000-0005-0000-0000-00001E010000}"/>
    <cellStyle name="Navadno 2 4 2" xfId="690" xr:uid="{00000000-0005-0000-0000-00001F010000}"/>
    <cellStyle name="Navadno 2 5" xfId="489" xr:uid="{00000000-0005-0000-0000-000020010000}"/>
    <cellStyle name="Navadno 2 5 2" xfId="498" xr:uid="{00000000-0005-0000-0000-000021010000}"/>
    <cellStyle name="Navadno 2 6" xfId="493" xr:uid="{00000000-0005-0000-0000-000022010000}"/>
    <cellStyle name="Navadno 2 6 2" xfId="648" xr:uid="{00000000-0005-0000-0000-000023010000}"/>
    <cellStyle name="Navadno 2 7" xfId="492" xr:uid="{00000000-0005-0000-0000-000024010000}"/>
    <cellStyle name="Navadno 2 7 2" xfId="794" xr:uid="{00000000-0005-0000-0000-000025010000}"/>
    <cellStyle name="Navadno 2 8" xfId="834" xr:uid="{00000000-0005-0000-0000-000026010000}"/>
    <cellStyle name="Navadno 2 9" xfId="526" xr:uid="{00000000-0005-0000-0000-000027010000}"/>
    <cellStyle name="Navadno 20" xfId="286" xr:uid="{00000000-0005-0000-0000-000028010000}"/>
    <cellStyle name="Navadno 20 2" xfId="740" xr:uid="{00000000-0005-0000-0000-000029010000}"/>
    <cellStyle name="Navadno 20 2 2" xfId="614" xr:uid="{00000000-0005-0000-0000-00002A010000}"/>
    <cellStyle name="Navadno 200" xfId="534" xr:uid="{00000000-0005-0000-0000-00002B010000}"/>
    <cellStyle name="Navadno 201" xfId="623" xr:uid="{00000000-0005-0000-0000-00002C010000}"/>
    <cellStyle name="Navadno 202" xfId="518" xr:uid="{00000000-0005-0000-0000-00002D010000}"/>
    <cellStyle name="Navadno 203" xfId="591" xr:uid="{00000000-0005-0000-0000-00002E010000}"/>
    <cellStyle name="Navadno 204" xfId="785" xr:uid="{00000000-0005-0000-0000-00002F010000}"/>
    <cellStyle name="Navadno 205" xfId="597" xr:uid="{00000000-0005-0000-0000-000030010000}"/>
    <cellStyle name="Navadno 206" xfId="643" xr:uid="{00000000-0005-0000-0000-000031010000}"/>
    <cellStyle name="Navadno 207" xfId="602" xr:uid="{00000000-0005-0000-0000-000032010000}"/>
    <cellStyle name="Navadno 208" xfId="501" xr:uid="{00000000-0005-0000-0000-000033010000}"/>
    <cellStyle name="Navadno 209" xfId="882" xr:uid="{00000000-0005-0000-0000-000034010000}"/>
    <cellStyle name="Navadno 21" xfId="287" xr:uid="{00000000-0005-0000-0000-000035010000}"/>
    <cellStyle name="Navadno 21 2" xfId="647" xr:uid="{00000000-0005-0000-0000-000036010000}"/>
    <cellStyle name="Navadno 21 2 2" xfId="600" xr:uid="{00000000-0005-0000-0000-000037010000}"/>
    <cellStyle name="Navadno 210" xfId="849" xr:uid="{00000000-0005-0000-0000-000038010000}"/>
    <cellStyle name="Navadno 211" xfId="745" xr:uid="{00000000-0005-0000-0000-000039010000}"/>
    <cellStyle name="Navadno 212" xfId="596" xr:uid="{00000000-0005-0000-0000-00003A010000}"/>
    <cellStyle name="Navadno 213" xfId="509" xr:uid="{00000000-0005-0000-0000-00003B010000}"/>
    <cellStyle name="Navadno 214" xfId="675" xr:uid="{00000000-0005-0000-0000-00003C010000}"/>
    <cellStyle name="Navadno 215" xfId="620" xr:uid="{00000000-0005-0000-0000-00003D010000}"/>
    <cellStyle name="Navadno 216" xfId="529" xr:uid="{00000000-0005-0000-0000-00003E010000}"/>
    <cellStyle name="Navadno 217" xfId="763" xr:uid="{00000000-0005-0000-0000-00003F010000}"/>
    <cellStyle name="Navadno 218" xfId="706" xr:uid="{00000000-0005-0000-0000-000040010000}"/>
    <cellStyle name="Navadno 219" xfId="539" xr:uid="{00000000-0005-0000-0000-000041010000}"/>
    <cellStyle name="Navadno 22" xfId="291" xr:uid="{00000000-0005-0000-0000-000042010000}"/>
    <cellStyle name="Navadno 22 2" xfId="861" xr:uid="{00000000-0005-0000-0000-000043010000}"/>
    <cellStyle name="Navadno 22 2 2" xfId="679" xr:uid="{00000000-0005-0000-0000-000044010000}"/>
    <cellStyle name="Navadno 220" xfId="622" xr:uid="{00000000-0005-0000-0000-000045010000}"/>
    <cellStyle name="Navadno 221" xfId="521" xr:uid="{00000000-0005-0000-0000-000046010000}"/>
    <cellStyle name="Navadno 222" xfId="760" xr:uid="{00000000-0005-0000-0000-000047010000}"/>
    <cellStyle name="Navadno 223" xfId="601" xr:uid="{00000000-0005-0000-0000-000048010000}"/>
    <cellStyle name="Navadno 224" xfId="787" xr:uid="{00000000-0005-0000-0000-000049010000}"/>
    <cellStyle name="Navadno 225" xfId="627" xr:uid="{00000000-0005-0000-0000-00004A010000}"/>
    <cellStyle name="Navadno 226" xfId="650" xr:uid="{00000000-0005-0000-0000-00004B010000}"/>
    <cellStyle name="Navadno 227" xfId="536" xr:uid="{00000000-0005-0000-0000-00004C010000}"/>
    <cellStyle name="Navadno 228" xfId="636" xr:uid="{00000000-0005-0000-0000-00004D010000}"/>
    <cellStyle name="Navadno 229" xfId="692" xr:uid="{00000000-0005-0000-0000-00004E010000}"/>
    <cellStyle name="Navadno 23" xfId="871" xr:uid="{00000000-0005-0000-0000-00004F010000}"/>
    <cellStyle name="Navadno 23 2" xfId="883" xr:uid="{00000000-0005-0000-0000-000050010000}"/>
    <cellStyle name="Navadno 23 2 2" xfId="608" xr:uid="{00000000-0005-0000-0000-000051010000}"/>
    <cellStyle name="Navadno 23 3" xfId="741" xr:uid="{00000000-0005-0000-0000-000052010000}"/>
    <cellStyle name="Navadno 23 4" xfId="790" xr:uid="{00000000-0005-0000-0000-000053010000}"/>
    <cellStyle name="Navadno 230" xfId="669" xr:uid="{00000000-0005-0000-0000-000054010000}"/>
    <cellStyle name="Navadno 231" xfId="503" xr:uid="{00000000-0005-0000-0000-000055010000}"/>
    <cellStyle name="Navadno 232" xfId="716" xr:uid="{00000000-0005-0000-0000-000056010000}"/>
    <cellStyle name="Navadno 233" xfId="810" xr:uid="{00000000-0005-0000-0000-000057010000}"/>
    <cellStyle name="Navadno 234" xfId="804" xr:uid="{00000000-0005-0000-0000-000058010000}"/>
    <cellStyle name="Navadno 235" xfId="847" xr:uid="{00000000-0005-0000-0000-000059010000}"/>
    <cellStyle name="Navadno 236" xfId="587" xr:uid="{00000000-0005-0000-0000-00005A010000}"/>
    <cellStyle name="Navadno 237" xfId="661" xr:uid="{00000000-0005-0000-0000-00005B010000}"/>
    <cellStyle name="Navadno 238" xfId="697" xr:uid="{00000000-0005-0000-0000-00005C010000}"/>
    <cellStyle name="Navadno 239" xfId="512" xr:uid="{00000000-0005-0000-0000-00005D010000}"/>
    <cellStyle name="Navadno 24" xfId="289" xr:uid="{00000000-0005-0000-0000-00005E010000}"/>
    <cellStyle name="Navadno 24 2" xfId="769" xr:uid="{00000000-0005-0000-0000-00005F010000}"/>
    <cellStyle name="Navadno 24 2 2" xfId="784" xr:uid="{00000000-0005-0000-0000-000060010000}"/>
    <cellStyle name="Navadno 240" xfId="838" xr:uid="{00000000-0005-0000-0000-000061010000}"/>
    <cellStyle name="Navadno 241" xfId="649" xr:uid="{00000000-0005-0000-0000-000062010000}"/>
    <cellStyle name="Navadno 242" xfId="684" xr:uid="{00000000-0005-0000-0000-000063010000}"/>
    <cellStyle name="Navadno 243" xfId="876" xr:uid="{00000000-0005-0000-0000-000064010000}"/>
    <cellStyle name="Navadno 244" xfId="846" xr:uid="{00000000-0005-0000-0000-000065010000}"/>
    <cellStyle name="Navadno 245" xfId="609" xr:uid="{00000000-0005-0000-0000-000066010000}"/>
    <cellStyle name="Navadno 246" xfId="827" xr:uid="{00000000-0005-0000-0000-000067010000}"/>
    <cellStyle name="Navadno 247" xfId="674" xr:uid="{00000000-0005-0000-0000-000068010000}"/>
    <cellStyle name="Navadno 248" xfId="520" xr:uid="{00000000-0005-0000-0000-000069010000}"/>
    <cellStyle name="Navadno 249" xfId="585" xr:uid="{00000000-0005-0000-0000-00006A010000}"/>
    <cellStyle name="Navadno 25" xfId="294" xr:uid="{00000000-0005-0000-0000-00006B010000}"/>
    <cellStyle name="Navadno 25 2" xfId="783" xr:uid="{00000000-0005-0000-0000-00006C010000}"/>
    <cellStyle name="Navadno 25 2 2" xfId="575" xr:uid="{00000000-0005-0000-0000-00006D010000}"/>
    <cellStyle name="Navadno 250" xfId="805" xr:uid="{00000000-0005-0000-0000-00006E010000}"/>
    <cellStyle name="Navadno 251" xfId="728" xr:uid="{00000000-0005-0000-0000-00006F010000}"/>
    <cellStyle name="Navadno 252" xfId="657" xr:uid="{00000000-0005-0000-0000-000070010000}"/>
    <cellStyle name="Navadno 253" xfId="515" xr:uid="{00000000-0005-0000-0000-000071010000}"/>
    <cellStyle name="Navadno 254" xfId="799" xr:uid="{00000000-0005-0000-0000-000072010000}"/>
    <cellStyle name="Navadno 255" xfId="845" xr:uid="{00000000-0005-0000-0000-000073010000}"/>
    <cellStyle name="Navadno 256" xfId="889" xr:uid="{5D4F30B8-625B-4FEC-9F0E-F162808F6B3D}"/>
    <cellStyle name="Navadno 26" xfId="296" xr:uid="{00000000-0005-0000-0000-000074010000}"/>
    <cellStyle name="Navadno 26 2" xfId="843" xr:uid="{00000000-0005-0000-0000-000075010000}"/>
    <cellStyle name="Navadno 26 2 2" xfId="772" xr:uid="{00000000-0005-0000-0000-000076010000}"/>
    <cellStyle name="Navadno 27" xfId="299" xr:uid="{00000000-0005-0000-0000-000077010000}"/>
    <cellStyle name="Navadno 27 2" xfId="635" xr:uid="{00000000-0005-0000-0000-000078010000}"/>
    <cellStyle name="Navadno 27 2 2" xfId="857" xr:uid="{00000000-0005-0000-0000-000079010000}"/>
    <cellStyle name="Navadno 28" xfId="301" xr:uid="{00000000-0005-0000-0000-00007A010000}"/>
    <cellStyle name="Navadno 28 2" xfId="851" xr:uid="{00000000-0005-0000-0000-00007B010000}"/>
    <cellStyle name="Navadno 28 2 2" xfId="812" xr:uid="{00000000-0005-0000-0000-00007C010000}"/>
    <cellStyle name="Navadno 29" xfId="303" xr:uid="{00000000-0005-0000-0000-00007D010000}"/>
    <cellStyle name="Navadno 29 2" xfId="555" xr:uid="{00000000-0005-0000-0000-00007E010000}"/>
    <cellStyle name="Navadno 29 2 2" xfId="644" xr:uid="{00000000-0005-0000-0000-00007F010000}"/>
    <cellStyle name="Navadno 3" xfId="2" xr:uid="{00000000-0005-0000-0000-000080010000}"/>
    <cellStyle name="Navadno 30" xfId="305" xr:uid="{00000000-0005-0000-0000-000081010000}"/>
    <cellStyle name="Navadno 30 2" xfId="839" xr:uid="{00000000-0005-0000-0000-000082010000}"/>
    <cellStyle name="Navadno 30 2 2" xfId="719" xr:uid="{00000000-0005-0000-0000-000083010000}"/>
    <cellStyle name="Navadno 31" xfId="307" xr:uid="{00000000-0005-0000-0000-000084010000}"/>
    <cellStyle name="Navadno 31 2" xfId="791" xr:uid="{00000000-0005-0000-0000-000085010000}"/>
    <cellStyle name="Navadno 31 2 2" xfId="507" xr:uid="{00000000-0005-0000-0000-000086010000}"/>
    <cellStyle name="Navadno 32" xfId="309" xr:uid="{00000000-0005-0000-0000-000087010000}"/>
    <cellStyle name="Navadno 32 2" xfId="742" xr:uid="{00000000-0005-0000-0000-000088010000}"/>
    <cellStyle name="Navadno 32 2 2" xfId="645" xr:uid="{00000000-0005-0000-0000-000089010000}"/>
    <cellStyle name="Navadno 33" xfId="311" xr:uid="{00000000-0005-0000-0000-00008A010000}"/>
    <cellStyle name="Navadno 33 2" xfId="735" xr:uid="{00000000-0005-0000-0000-00008B010000}"/>
    <cellStyle name="Navadno 33 2 2" xfId="714" xr:uid="{00000000-0005-0000-0000-00008C010000}"/>
    <cellStyle name="Navadno 34" xfId="313" xr:uid="{00000000-0005-0000-0000-00008D010000}"/>
    <cellStyle name="Navadno 34 2" xfId="800" xr:uid="{00000000-0005-0000-0000-00008E010000}"/>
    <cellStyle name="Navadno 34 2 2" xfId="519" xr:uid="{00000000-0005-0000-0000-00008F010000}"/>
    <cellStyle name="Navadno 35" xfId="315" xr:uid="{00000000-0005-0000-0000-000090010000}"/>
    <cellStyle name="Navadno 35 2" xfId="718" xr:uid="{00000000-0005-0000-0000-000091010000}"/>
    <cellStyle name="Navadno 36" xfId="317" xr:uid="{00000000-0005-0000-0000-000092010000}"/>
    <cellStyle name="Navadno 36 2" xfId="884" xr:uid="{00000000-0005-0000-0000-000093010000}"/>
    <cellStyle name="Navadno 36 2 2" xfId="545" xr:uid="{00000000-0005-0000-0000-000094010000}"/>
    <cellStyle name="Navadno 37" xfId="319" xr:uid="{00000000-0005-0000-0000-000095010000}"/>
    <cellStyle name="Navadno 37 2" xfId="711" xr:uid="{00000000-0005-0000-0000-000096010000}"/>
    <cellStyle name="Navadno 37 2 2" xfId="862" xr:uid="{00000000-0005-0000-0000-000097010000}"/>
    <cellStyle name="Navadno 38" xfId="321" xr:uid="{00000000-0005-0000-0000-000098010000}"/>
    <cellStyle name="Navadno 38 2" xfId="573" xr:uid="{00000000-0005-0000-0000-000099010000}"/>
    <cellStyle name="Navadno 39" xfId="323" xr:uid="{00000000-0005-0000-0000-00009A010000}"/>
    <cellStyle name="Navadno 39 2" xfId="707" xr:uid="{00000000-0005-0000-0000-00009B010000}"/>
    <cellStyle name="Navadno 4" xfId="4" xr:uid="{00000000-0005-0000-0000-00009C010000}"/>
    <cellStyle name="Navadno 40" xfId="325" xr:uid="{00000000-0005-0000-0000-00009D010000}"/>
    <cellStyle name="Navadno 40 2" xfId="780" xr:uid="{00000000-0005-0000-0000-00009E010000}"/>
    <cellStyle name="Navadno 41" xfId="326" xr:uid="{00000000-0005-0000-0000-00009F010000}"/>
    <cellStyle name="Navadno 41 2" xfId="695" xr:uid="{00000000-0005-0000-0000-0000A0010000}"/>
    <cellStyle name="Navadno 42" xfId="328" xr:uid="{00000000-0005-0000-0000-0000A1010000}"/>
    <cellStyle name="Navadno 42 2" xfId="672" xr:uid="{00000000-0005-0000-0000-0000A2010000}"/>
    <cellStyle name="Navadno 43" xfId="331" xr:uid="{00000000-0005-0000-0000-0000A3010000}"/>
    <cellStyle name="Navadno 43 2" xfId="535" xr:uid="{00000000-0005-0000-0000-0000A4010000}"/>
    <cellStyle name="Navadno 44" xfId="766" xr:uid="{00000000-0005-0000-0000-0000A5010000}"/>
    <cellStyle name="Navadno 45" xfId="734" xr:uid="{00000000-0005-0000-0000-0000A6010000}"/>
    <cellStyle name="Navadno 46" xfId="571" xr:uid="{00000000-0005-0000-0000-0000A7010000}"/>
    <cellStyle name="Navadno 47" xfId="767" xr:uid="{00000000-0005-0000-0000-0000A8010000}"/>
    <cellStyle name="Navadno 48" xfId="549" xr:uid="{00000000-0005-0000-0000-0000A9010000}"/>
    <cellStyle name="Navadno 49" xfId="821" xr:uid="{00000000-0005-0000-0000-0000AA010000}"/>
    <cellStyle name="Navadno 5" xfId="9" xr:uid="{00000000-0005-0000-0000-0000AB010000}"/>
    <cellStyle name="Navadno 5 10" xfId="169" xr:uid="{00000000-0005-0000-0000-0000AC010000}"/>
    <cellStyle name="Navadno 5 11" xfId="195" xr:uid="{00000000-0005-0000-0000-0000AD010000}"/>
    <cellStyle name="Navadno 5 12" xfId="212" xr:uid="{00000000-0005-0000-0000-0000AE010000}"/>
    <cellStyle name="Navadno 5 13" xfId="347" xr:uid="{00000000-0005-0000-0000-0000AF010000}"/>
    <cellStyle name="Navadno 5 14" xfId="385" xr:uid="{00000000-0005-0000-0000-0000B0010000}"/>
    <cellStyle name="Navadno 5 15" xfId="333" xr:uid="{00000000-0005-0000-0000-0000B1010000}"/>
    <cellStyle name="Navadno 5 16" xfId="351" xr:uid="{00000000-0005-0000-0000-0000B2010000}"/>
    <cellStyle name="Navadno 5 17" xfId="364" xr:uid="{00000000-0005-0000-0000-0000B3010000}"/>
    <cellStyle name="Navadno 5 18" xfId="367" xr:uid="{00000000-0005-0000-0000-0000B4010000}"/>
    <cellStyle name="Navadno 5 19" xfId="375" xr:uid="{00000000-0005-0000-0000-0000B5010000}"/>
    <cellStyle name="Navadno 5 2" xfId="17" xr:uid="{00000000-0005-0000-0000-0000B6010000}"/>
    <cellStyle name="Navadno 5 2 10" xfId="217" xr:uid="{00000000-0005-0000-0000-0000B7010000}"/>
    <cellStyle name="Navadno 5 2 11" xfId="368" xr:uid="{00000000-0005-0000-0000-0000B8010000}"/>
    <cellStyle name="Navadno 5 2 12" xfId="335" xr:uid="{00000000-0005-0000-0000-0000B9010000}"/>
    <cellStyle name="Navadno 5 2 13" xfId="382" xr:uid="{00000000-0005-0000-0000-0000BA010000}"/>
    <cellStyle name="Navadno 5 2 14" xfId="353" xr:uid="{00000000-0005-0000-0000-0000BB010000}"/>
    <cellStyle name="Navadno 5 2 15" xfId="379" xr:uid="{00000000-0005-0000-0000-0000BC010000}"/>
    <cellStyle name="Navadno 5 2 16" xfId="399" xr:uid="{00000000-0005-0000-0000-0000BD010000}"/>
    <cellStyle name="Navadno 5 2 17" xfId="370" xr:uid="{00000000-0005-0000-0000-0000BE010000}"/>
    <cellStyle name="Navadno 5 2 18" xfId="462" xr:uid="{00000000-0005-0000-0000-0000BF010000}"/>
    <cellStyle name="Navadno 5 2 19" xfId="486" xr:uid="{00000000-0005-0000-0000-0000C0010000}"/>
    <cellStyle name="Navadno 5 2 2" xfId="51" xr:uid="{00000000-0005-0000-0000-0000C1010000}"/>
    <cellStyle name="Navadno 5 2 2 10" xfId="391" xr:uid="{00000000-0005-0000-0000-0000C2010000}"/>
    <cellStyle name="Navadno 5 2 2 11" xfId="372" xr:uid="{00000000-0005-0000-0000-0000C3010000}"/>
    <cellStyle name="Navadno 5 2 2 12" xfId="410" xr:uid="{00000000-0005-0000-0000-0000C4010000}"/>
    <cellStyle name="Navadno 5 2 2 13" xfId="428" xr:uid="{00000000-0005-0000-0000-0000C5010000}"/>
    <cellStyle name="Navadno 5 2 2 14" xfId="444" xr:uid="{00000000-0005-0000-0000-0000C6010000}"/>
    <cellStyle name="Navadno 5 2 2 15" xfId="460" xr:uid="{00000000-0005-0000-0000-0000C7010000}"/>
    <cellStyle name="Navadno 5 2 2 2" xfId="60" xr:uid="{00000000-0005-0000-0000-0000C8010000}"/>
    <cellStyle name="Navadno 5 2 2 2 10" xfId="365" xr:uid="{00000000-0005-0000-0000-0000C9010000}"/>
    <cellStyle name="Navadno 5 2 2 2 11" xfId="416" xr:uid="{00000000-0005-0000-0000-0000CA010000}"/>
    <cellStyle name="Navadno 5 2 2 2 12" xfId="434" xr:uid="{00000000-0005-0000-0000-0000CB010000}"/>
    <cellStyle name="Navadno 5 2 2 2 13" xfId="450" xr:uid="{00000000-0005-0000-0000-0000CC010000}"/>
    <cellStyle name="Navadno 5 2 2 2 14" xfId="467" xr:uid="{00000000-0005-0000-0000-0000CD010000}"/>
    <cellStyle name="Navadno 5 2 2 2 15" xfId="479" xr:uid="{00000000-0005-0000-0000-0000CE010000}"/>
    <cellStyle name="Navadno 5 2 2 2 2" xfId="69" xr:uid="{00000000-0005-0000-0000-0000CF010000}"/>
    <cellStyle name="Navadno 5 2 2 2 2 2" xfId="265" xr:uid="{00000000-0005-0000-0000-0000D0010000}"/>
    <cellStyle name="Navadno 5 2 2 2 2 2 2" xfId="272" xr:uid="{00000000-0005-0000-0000-0000D1010000}"/>
    <cellStyle name="Navadno 5 2 2 2 3" xfId="115" xr:uid="{00000000-0005-0000-0000-0000D2010000}"/>
    <cellStyle name="Navadno 5 2 2 2 4" xfId="126" xr:uid="{00000000-0005-0000-0000-0000D3010000}"/>
    <cellStyle name="Navadno 5 2 2 2 5" xfId="156" xr:uid="{00000000-0005-0000-0000-0000D4010000}"/>
    <cellStyle name="Navadno 5 2 2 2 6" xfId="166" xr:uid="{00000000-0005-0000-0000-0000D5010000}"/>
    <cellStyle name="Navadno 5 2 2 2 7" xfId="186" xr:uid="{00000000-0005-0000-0000-0000D6010000}"/>
    <cellStyle name="Navadno 5 2 2 2 8" xfId="239" xr:uid="{00000000-0005-0000-0000-0000D7010000}"/>
    <cellStyle name="Navadno 5 2 2 2 9" xfId="279" xr:uid="{00000000-0005-0000-0000-0000D8010000}"/>
    <cellStyle name="Navadno 5 2 2 3" xfId="108" xr:uid="{00000000-0005-0000-0000-0000D9010000}"/>
    <cellStyle name="Navadno 5 2 2 3 2" xfId="256" xr:uid="{00000000-0005-0000-0000-0000DA010000}"/>
    <cellStyle name="Navadno 5 2 2 4" xfId="87" xr:uid="{00000000-0005-0000-0000-0000DB010000}"/>
    <cellStyle name="Navadno 5 2 2 5" xfId="149" xr:uid="{00000000-0005-0000-0000-0000DC010000}"/>
    <cellStyle name="Navadno 5 2 2 6" xfId="131" xr:uid="{00000000-0005-0000-0000-0000DD010000}"/>
    <cellStyle name="Navadno 5 2 2 7" xfId="179" xr:uid="{00000000-0005-0000-0000-0000DE010000}"/>
    <cellStyle name="Navadno 5 2 2 8" xfId="226" xr:uid="{00000000-0005-0000-0000-0000DF010000}"/>
    <cellStyle name="Navadno 5 2 2 9" xfId="199" xr:uid="{00000000-0005-0000-0000-0000E0010000}"/>
    <cellStyle name="Navadno 5 2 3" xfId="53" xr:uid="{00000000-0005-0000-0000-0000E1010000}"/>
    <cellStyle name="Navadno 5 2 3 10" xfId="395" xr:uid="{00000000-0005-0000-0000-0000E2010000}"/>
    <cellStyle name="Navadno 5 2 3 11" xfId="339" xr:uid="{00000000-0005-0000-0000-0000E3010000}"/>
    <cellStyle name="Navadno 5 2 3 12" xfId="380" xr:uid="{00000000-0005-0000-0000-0000E4010000}"/>
    <cellStyle name="Navadno 5 2 3 13" xfId="360" xr:uid="{00000000-0005-0000-0000-0000E5010000}"/>
    <cellStyle name="Navadno 5 2 3 14" xfId="389" xr:uid="{00000000-0005-0000-0000-0000E6010000}"/>
    <cellStyle name="Navadno 5 2 3 15" xfId="403" xr:uid="{00000000-0005-0000-0000-0000E7010000}"/>
    <cellStyle name="Navadno 5 2 3 2" xfId="56" xr:uid="{00000000-0005-0000-0000-0000E8010000}"/>
    <cellStyle name="Navadno 5 2 3 2 2" xfId="258" xr:uid="{00000000-0005-0000-0000-0000E9010000}"/>
    <cellStyle name="Navadno 5 2 3 2 2 2" xfId="261" xr:uid="{00000000-0005-0000-0000-0000EA010000}"/>
    <cellStyle name="Navadno 5 2 3 3" xfId="104" xr:uid="{00000000-0005-0000-0000-0000EB010000}"/>
    <cellStyle name="Navadno 5 2 3 4" xfId="93" xr:uid="{00000000-0005-0000-0000-0000EC010000}"/>
    <cellStyle name="Navadno 5 2 3 5" xfId="145" xr:uid="{00000000-0005-0000-0000-0000ED010000}"/>
    <cellStyle name="Navadno 5 2 3 6" xfId="137" xr:uid="{00000000-0005-0000-0000-0000EE010000}"/>
    <cellStyle name="Navadno 5 2 3 7" xfId="175" xr:uid="{00000000-0005-0000-0000-0000EF010000}"/>
    <cellStyle name="Navadno 5 2 3 8" xfId="222" xr:uid="{00000000-0005-0000-0000-0000F0010000}"/>
    <cellStyle name="Navadno 5 2 3 9" xfId="203" xr:uid="{00000000-0005-0000-0000-0000F1010000}"/>
    <cellStyle name="Navadno 5 2 4" xfId="99" xr:uid="{00000000-0005-0000-0000-0000F2010000}"/>
    <cellStyle name="Navadno 5 2 4 2" xfId="246" xr:uid="{00000000-0005-0000-0000-0000F3010000}"/>
    <cellStyle name="Navadno 5 2 5" xfId="118" xr:uid="{00000000-0005-0000-0000-0000F4010000}"/>
    <cellStyle name="Navadno 5 2 6" xfId="141" xr:uid="{00000000-0005-0000-0000-0000F5010000}"/>
    <cellStyle name="Navadno 5 2 7" xfId="159" xr:uid="{00000000-0005-0000-0000-0000F6010000}"/>
    <cellStyle name="Navadno 5 2 8" xfId="171" xr:uid="{00000000-0005-0000-0000-0000F7010000}"/>
    <cellStyle name="Navadno 5 2 9" xfId="206" xr:uid="{00000000-0005-0000-0000-0000F8010000}"/>
    <cellStyle name="Navadno 5 20" xfId="422" xr:uid="{00000000-0005-0000-0000-0000F9010000}"/>
    <cellStyle name="Navadno 5 21" xfId="484" xr:uid="{00000000-0005-0000-0000-0000FA010000}"/>
    <cellStyle name="Navadno 5 3" xfId="46" xr:uid="{00000000-0005-0000-0000-0000FB010000}"/>
    <cellStyle name="Navadno 5 3 10" xfId="394" xr:uid="{00000000-0005-0000-0000-0000FC010000}"/>
    <cellStyle name="Navadno 5 3 11" xfId="358" xr:uid="{00000000-0005-0000-0000-0000FD010000}"/>
    <cellStyle name="Navadno 5 3 12" xfId="407" xr:uid="{00000000-0005-0000-0000-0000FE010000}"/>
    <cellStyle name="Navadno 5 3 13" xfId="425" xr:uid="{00000000-0005-0000-0000-0000FF010000}"/>
    <cellStyle name="Navadno 5 3 14" xfId="441" xr:uid="{00000000-0005-0000-0000-000000020000}"/>
    <cellStyle name="Navadno 5 3 15" xfId="457" xr:uid="{00000000-0005-0000-0000-000001020000}"/>
    <cellStyle name="Navadno 5 3 2" xfId="57" xr:uid="{00000000-0005-0000-0000-000002020000}"/>
    <cellStyle name="Navadno 5 3 2 10" xfId="350" xr:uid="{00000000-0005-0000-0000-000003020000}"/>
    <cellStyle name="Navadno 5 3 2 11" xfId="414" xr:uid="{00000000-0005-0000-0000-000004020000}"/>
    <cellStyle name="Navadno 5 3 2 12" xfId="432" xr:uid="{00000000-0005-0000-0000-000005020000}"/>
    <cellStyle name="Navadno 5 3 2 13" xfId="448" xr:uid="{00000000-0005-0000-0000-000006020000}"/>
    <cellStyle name="Navadno 5 3 2 14" xfId="465" xr:uid="{00000000-0005-0000-0000-000007020000}"/>
    <cellStyle name="Navadno 5 3 2 15" xfId="477" xr:uid="{00000000-0005-0000-0000-000008020000}"/>
    <cellStyle name="Navadno 5 3 2 2" xfId="67" xr:uid="{00000000-0005-0000-0000-000009020000}"/>
    <cellStyle name="Navadno 5 3 2 2 2" xfId="262" xr:uid="{00000000-0005-0000-0000-00000A020000}"/>
    <cellStyle name="Navadno 5 3 2 2 2 2" xfId="270" xr:uid="{00000000-0005-0000-0000-00000B020000}"/>
    <cellStyle name="Navadno 5 3 2 3" xfId="113" xr:uid="{00000000-0005-0000-0000-00000C020000}"/>
    <cellStyle name="Navadno 5 3 2 4" xfId="124" xr:uid="{00000000-0005-0000-0000-00000D020000}"/>
    <cellStyle name="Navadno 5 3 2 5" xfId="154" xr:uid="{00000000-0005-0000-0000-00000E020000}"/>
    <cellStyle name="Navadno 5 3 2 6" xfId="164" xr:uid="{00000000-0005-0000-0000-00000F020000}"/>
    <cellStyle name="Navadno 5 3 2 7" xfId="184" xr:uid="{00000000-0005-0000-0000-000010020000}"/>
    <cellStyle name="Navadno 5 3 2 8" xfId="237" xr:uid="{00000000-0005-0000-0000-000011020000}"/>
    <cellStyle name="Navadno 5 3 2 9" xfId="233" xr:uid="{00000000-0005-0000-0000-000012020000}"/>
    <cellStyle name="Navadno 5 3 3" xfId="105" xr:uid="{00000000-0005-0000-0000-000013020000}"/>
    <cellStyle name="Navadno 5 3 3 2" xfId="251" xr:uid="{00000000-0005-0000-0000-000014020000}"/>
    <cellStyle name="Navadno 5 3 4" xfId="92" xr:uid="{00000000-0005-0000-0000-000015020000}"/>
    <cellStyle name="Navadno 5 3 5" xfId="146" xr:uid="{00000000-0005-0000-0000-000016020000}"/>
    <cellStyle name="Navadno 5 3 6" xfId="135" xr:uid="{00000000-0005-0000-0000-000017020000}"/>
    <cellStyle name="Navadno 5 3 7" xfId="176" xr:uid="{00000000-0005-0000-0000-000018020000}"/>
    <cellStyle name="Navadno 5 3 8" xfId="223" xr:uid="{00000000-0005-0000-0000-000019020000}"/>
    <cellStyle name="Navadno 5 3 9" xfId="202" xr:uid="{00000000-0005-0000-0000-00001A020000}"/>
    <cellStyle name="Navadno 5 4" xfId="49" xr:uid="{00000000-0005-0000-0000-00001B020000}"/>
    <cellStyle name="Navadno 5 4 10" xfId="334" xr:uid="{00000000-0005-0000-0000-00001C020000}"/>
    <cellStyle name="Navadno 5 4 11" xfId="406" xr:uid="{00000000-0005-0000-0000-00001D020000}"/>
    <cellStyle name="Navadno 5 4 12" xfId="424" xr:uid="{00000000-0005-0000-0000-00001E020000}"/>
    <cellStyle name="Navadno 5 4 13" xfId="440" xr:uid="{00000000-0005-0000-0000-00001F020000}"/>
    <cellStyle name="Navadno 5 4 14" xfId="456" xr:uid="{00000000-0005-0000-0000-000020020000}"/>
    <cellStyle name="Navadno 5 4 15" xfId="473" xr:uid="{00000000-0005-0000-0000-000021020000}"/>
    <cellStyle name="Navadno 5 4 2" xfId="65" xr:uid="{00000000-0005-0000-0000-000022020000}"/>
    <cellStyle name="Navadno 5 4 2 2" xfId="254" xr:uid="{00000000-0005-0000-0000-000023020000}"/>
    <cellStyle name="Navadno 5 4 2 2 2" xfId="268" xr:uid="{00000000-0005-0000-0000-000024020000}"/>
    <cellStyle name="Navadno 5 4 3" xfId="111" xr:uid="{00000000-0005-0000-0000-000025020000}"/>
    <cellStyle name="Navadno 5 4 4" xfId="86" xr:uid="{00000000-0005-0000-0000-000026020000}"/>
    <cellStyle name="Navadno 5 4 5" xfId="152" xr:uid="{00000000-0005-0000-0000-000027020000}"/>
    <cellStyle name="Navadno 5 4 6" xfId="160" xr:uid="{00000000-0005-0000-0000-000028020000}"/>
    <cellStyle name="Navadno 5 4 7" xfId="182" xr:uid="{00000000-0005-0000-0000-000029020000}"/>
    <cellStyle name="Navadno 5 4 8" xfId="230" xr:uid="{00000000-0005-0000-0000-00002A020000}"/>
    <cellStyle name="Navadno 5 4 9" xfId="219" xr:uid="{00000000-0005-0000-0000-00002B020000}"/>
    <cellStyle name="Navadno 5 5" xfId="79" xr:uid="{00000000-0005-0000-0000-00002C020000}"/>
    <cellStyle name="Navadno 5 6" xfId="90" xr:uid="{00000000-0005-0000-0000-00002D020000}"/>
    <cellStyle name="Navadno 5 6 2" xfId="243" xr:uid="{00000000-0005-0000-0000-00002E020000}"/>
    <cellStyle name="Navadno 5 7" xfId="97" xr:uid="{00000000-0005-0000-0000-00002F020000}"/>
    <cellStyle name="Navadno 5 8" xfId="129" xr:uid="{00000000-0005-0000-0000-000030020000}"/>
    <cellStyle name="Navadno 5 9" xfId="136" xr:uid="{00000000-0005-0000-0000-000031020000}"/>
    <cellStyle name="Navadno 50" xfId="683" xr:uid="{00000000-0005-0000-0000-000032020000}"/>
    <cellStyle name="Navadno 51" xfId="572" xr:uid="{00000000-0005-0000-0000-000033020000}"/>
    <cellStyle name="Navadno 52" xfId="850" xr:uid="{00000000-0005-0000-0000-000034020000}"/>
    <cellStyle name="Navadno 53" xfId="581" xr:uid="{00000000-0005-0000-0000-000035020000}"/>
    <cellStyle name="Navadno 54" xfId="698" xr:uid="{00000000-0005-0000-0000-000036020000}"/>
    <cellStyle name="Navadno 55" xfId="712" xr:uid="{00000000-0005-0000-0000-000037020000}"/>
    <cellStyle name="Navadno 56" xfId="569" xr:uid="{00000000-0005-0000-0000-000038020000}"/>
    <cellStyle name="Navadno 57" xfId="612" xr:uid="{00000000-0005-0000-0000-000039020000}"/>
    <cellStyle name="Navadno 58" xfId="844" xr:uid="{00000000-0005-0000-0000-00003A020000}"/>
    <cellStyle name="Navadno 59" xfId="758" xr:uid="{00000000-0005-0000-0000-00003B020000}"/>
    <cellStyle name="Navadno 6" xfId="10" xr:uid="{00000000-0005-0000-0000-00003C020000}"/>
    <cellStyle name="Navadno 6 10" xfId="170" xr:uid="{00000000-0005-0000-0000-00003D020000}"/>
    <cellStyle name="Navadno 6 11" xfId="196" xr:uid="{00000000-0005-0000-0000-00003E020000}"/>
    <cellStyle name="Navadno 6 12" xfId="211" xr:uid="{00000000-0005-0000-0000-00003F020000}"/>
    <cellStyle name="Navadno 6 13" xfId="346" xr:uid="{00000000-0005-0000-0000-000040020000}"/>
    <cellStyle name="Navadno 6 14" xfId="386" xr:uid="{00000000-0005-0000-0000-000041020000}"/>
    <cellStyle name="Navadno 6 15" xfId="338" xr:uid="{00000000-0005-0000-0000-000042020000}"/>
    <cellStyle name="Navadno 6 16" xfId="381" xr:uid="{00000000-0005-0000-0000-000043020000}"/>
    <cellStyle name="Navadno 6 17" xfId="359" xr:uid="{00000000-0005-0000-0000-000044020000}"/>
    <cellStyle name="Navadno 6 18" xfId="388" xr:uid="{00000000-0005-0000-0000-000045020000}"/>
    <cellStyle name="Navadno 6 19" xfId="404" xr:uid="{00000000-0005-0000-0000-000046020000}"/>
    <cellStyle name="Navadno 6 2" xfId="18" xr:uid="{00000000-0005-0000-0000-000047020000}"/>
    <cellStyle name="Navadno 6 2 10" xfId="216" xr:uid="{00000000-0005-0000-0000-000048020000}"/>
    <cellStyle name="Navadno 6 2 11" xfId="369" xr:uid="{00000000-0005-0000-0000-000049020000}"/>
    <cellStyle name="Navadno 6 2 12" xfId="377" xr:uid="{00000000-0005-0000-0000-00004A020000}"/>
    <cellStyle name="Navadno 6 2 13" xfId="409" xr:uid="{00000000-0005-0000-0000-00004B020000}"/>
    <cellStyle name="Navadno 6 2 14" xfId="427" xr:uid="{00000000-0005-0000-0000-00004C020000}"/>
    <cellStyle name="Navadno 6 2 15" xfId="443" xr:uid="{00000000-0005-0000-0000-00004D020000}"/>
    <cellStyle name="Navadno 6 2 16" xfId="459" xr:uid="{00000000-0005-0000-0000-00004E020000}"/>
    <cellStyle name="Navadno 6 2 17" xfId="475" xr:uid="{00000000-0005-0000-0000-00004F020000}"/>
    <cellStyle name="Navadno 6 2 18" xfId="482" xr:uid="{00000000-0005-0000-0000-000050020000}"/>
    <cellStyle name="Navadno 6 2 19" xfId="487" xr:uid="{00000000-0005-0000-0000-000051020000}"/>
    <cellStyle name="Navadno 6 2 2" xfId="52" xr:uid="{00000000-0005-0000-0000-000052020000}"/>
    <cellStyle name="Navadno 6 2 2 10" xfId="390" xr:uid="{00000000-0005-0000-0000-000053020000}"/>
    <cellStyle name="Navadno 6 2 2 11" xfId="402" xr:uid="{00000000-0005-0000-0000-000054020000}"/>
    <cellStyle name="Navadno 6 2 2 12" xfId="421" xr:uid="{00000000-0005-0000-0000-000055020000}"/>
    <cellStyle name="Navadno 6 2 2 13" xfId="438" xr:uid="{00000000-0005-0000-0000-000056020000}"/>
    <cellStyle name="Navadno 6 2 2 14" xfId="453" xr:uid="{00000000-0005-0000-0000-000057020000}"/>
    <cellStyle name="Navadno 6 2 2 15" xfId="471" xr:uid="{00000000-0005-0000-0000-000058020000}"/>
    <cellStyle name="Navadno 6 2 2 2" xfId="61" xr:uid="{00000000-0005-0000-0000-000059020000}"/>
    <cellStyle name="Navadno 6 2 2 2 10" xfId="363" xr:uid="{00000000-0005-0000-0000-00005A020000}"/>
    <cellStyle name="Navadno 6 2 2 2 11" xfId="417" xr:uid="{00000000-0005-0000-0000-00005B020000}"/>
    <cellStyle name="Navadno 6 2 2 2 12" xfId="435" xr:uid="{00000000-0005-0000-0000-00005C020000}"/>
    <cellStyle name="Navadno 6 2 2 2 13" xfId="451" xr:uid="{00000000-0005-0000-0000-00005D020000}"/>
    <cellStyle name="Navadno 6 2 2 2 14" xfId="468" xr:uid="{00000000-0005-0000-0000-00005E020000}"/>
    <cellStyle name="Navadno 6 2 2 2 15" xfId="480" xr:uid="{00000000-0005-0000-0000-00005F020000}"/>
    <cellStyle name="Navadno 6 2 2 2 2" xfId="70" xr:uid="{00000000-0005-0000-0000-000060020000}"/>
    <cellStyle name="Navadno 6 2 2 2 2 2" xfId="266" xr:uid="{00000000-0005-0000-0000-000061020000}"/>
    <cellStyle name="Navadno 6 2 2 2 2 2 2" xfId="273" xr:uid="{00000000-0005-0000-0000-000062020000}"/>
    <cellStyle name="Navadno 6 2 2 2 3" xfId="116" xr:uid="{00000000-0005-0000-0000-000063020000}"/>
    <cellStyle name="Navadno 6 2 2 2 4" xfId="127" xr:uid="{00000000-0005-0000-0000-000064020000}"/>
    <cellStyle name="Navadno 6 2 2 2 5" xfId="157" xr:uid="{00000000-0005-0000-0000-000065020000}"/>
    <cellStyle name="Navadno 6 2 2 2 6" xfId="167" xr:uid="{00000000-0005-0000-0000-000066020000}"/>
    <cellStyle name="Navadno 6 2 2 2 7" xfId="187" xr:uid="{00000000-0005-0000-0000-000067020000}"/>
    <cellStyle name="Navadno 6 2 2 2 8" xfId="240" xr:uid="{00000000-0005-0000-0000-000068020000}"/>
    <cellStyle name="Navadno 6 2 2 2 9" xfId="280" xr:uid="{00000000-0005-0000-0000-000069020000}"/>
    <cellStyle name="Navadno 6 2 2 3" xfId="109" xr:uid="{00000000-0005-0000-0000-00006A020000}"/>
    <cellStyle name="Navadno 6 2 2 3 2" xfId="257" xr:uid="{00000000-0005-0000-0000-00006B020000}"/>
    <cellStyle name="Navadno 6 2 2 4" xfId="120" xr:uid="{00000000-0005-0000-0000-00006C020000}"/>
    <cellStyle name="Navadno 6 2 2 5" xfId="150" xr:uid="{00000000-0005-0000-0000-00006D020000}"/>
    <cellStyle name="Navadno 6 2 2 6" xfId="158" xr:uid="{00000000-0005-0000-0000-00006E020000}"/>
    <cellStyle name="Navadno 6 2 2 7" xfId="180" xr:uid="{00000000-0005-0000-0000-00006F020000}"/>
    <cellStyle name="Navadno 6 2 2 8" xfId="227" xr:uid="{00000000-0005-0000-0000-000070020000}"/>
    <cellStyle name="Navadno 6 2 2 9" xfId="275" xr:uid="{00000000-0005-0000-0000-000071020000}"/>
    <cellStyle name="Navadno 6 2 20" xfId="553" xr:uid="{00000000-0005-0000-0000-000072020000}"/>
    <cellStyle name="Navadno 6 2 3" xfId="44" xr:uid="{00000000-0005-0000-0000-000073020000}"/>
    <cellStyle name="Navadno 6 2 3 10" xfId="396" xr:uid="{00000000-0005-0000-0000-000074020000}"/>
    <cellStyle name="Navadno 6 2 3 11" xfId="398" xr:uid="{00000000-0005-0000-0000-000075020000}"/>
    <cellStyle name="Navadno 6 2 3 12" xfId="344" xr:uid="{00000000-0005-0000-0000-000076020000}"/>
    <cellStyle name="Navadno 6 2 3 13" xfId="336" xr:uid="{00000000-0005-0000-0000-000077020000}"/>
    <cellStyle name="Navadno 6 2 3 14" xfId="376" xr:uid="{00000000-0005-0000-0000-000078020000}"/>
    <cellStyle name="Navadno 6 2 3 15" xfId="418" xr:uid="{00000000-0005-0000-0000-000079020000}"/>
    <cellStyle name="Navadno 6 2 3 2" xfId="55" xr:uid="{00000000-0005-0000-0000-00007A020000}"/>
    <cellStyle name="Navadno 6 2 3 2 2" xfId="249" xr:uid="{00000000-0005-0000-0000-00007B020000}"/>
    <cellStyle name="Navadno 6 2 3 2 2 2" xfId="260" xr:uid="{00000000-0005-0000-0000-00007C020000}"/>
    <cellStyle name="Navadno 6 2 3 3" xfId="103" xr:uid="{00000000-0005-0000-0000-00007D020000}"/>
    <cellStyle name="Navadno 6 2 3 4" xfId="94" xr:uid="{00000000-0005-0000-0000-00007E020000}"/>
    <cellStyle name="Navadno 6 2 3 5" xfId="144" xr:uid="{00000000-0005-0000-0000-00007F020000}"/>
    <cellStyle name="Navadno 6 2 3 6" xfId="138" xr:uid="{00000000-0005-0000-0000-000080020000}"/>
    <cellStyle name="Navadno 6 2 3 7" xfId="174" xr:uid="{00000000-0005-0000-0000-000081020000}"/>
    <cellStyle name="Navadno 6 2 3 8" xfId="221" xr:uid="{00000000-0005-0000-0000-000082020000}"/>
    <cellStyle name="Navadno 6 2 3 9" xfId="204" xr:uid="{00000000-0005-0000-0000-000083020000}"/>
    <cellStyle name="Navadno 6 2 4" xfId="100" xr:uid="{00000000-0005-0000-0000-000084020000}"/>
    <cellStyle name="Navadno 6 2 4 2" xfId="247" xr:uid="{00000000-0005-0000-0000-000085020000}"/>
    <cellStyle name="Navadno 6 2 5" xfId="117" xr:uid="{00000000-0005-0000-0000-000086020000}"/>
    <cellStyle name="Navadno 6 2 6" xfId="142" xr:uid="{00000000-0005-0000-0000-000087020000}"/>
    <cellStyle name="Navadno 6 2 7" xfId="162" xr:uid="{00000000-0005-0000-0000-000088020000}"/>
    <cellStyle name="Navadno 6 2 8" xfId="172" xr:uid="{00000000-0005-0000-0000-000089020000}"/>
    <cellStyle name="Navadno 6 2 9" xfId="207" xr:uid="{00000000-0005-0000-0000-00008A020000}"/>
    <cellStyle name="Navadno 6 20" xfId="341" xr:uid="{00000000-0005-0000-0000-00008B020000}"/>
    <cellStyle name="Navadno 6 21" xfId="485" xr:uid="{00000000-0005-0000-0000-00008C020000}"/>
    <cellStyle name="Navadno 6 22" xfId="556" xr:uid="{00000000-0005-0000-0000-00008D020000}"/>
    <cellStyle name="Navadno 6 3" xfId="47" xr:uid="{00000000-0005-0000-0000-00008E020000}"/>
    <cellStyle name="Navadno 6 3 10" xfId="393" xr:uid="{00000000-0005-0000-0000-00008F020000}"/>
    <cellStyle name="Navadno 6 3 11" xfId="374" xr:uid="{00000000-0005-0000-0000-000090020000}"/>
    <cellStyle name="Navadno 6 3 12" xfId="412" xr:uid="{00000000-0005-0000-0000-000091020000}"/>
    <cellStyle name="Navadno 6 3 13" xfId="430" xr:uid="{00000000-0005-0000-0000-000092020000}"/>
    <cellStyle name="Navadno 6 3 14" xfId="446" xr:uid="{00000000-0005-0000-0000-000093020000}"/>
    <cellStyle name="Navadno 6 3 15" xfId="463" xr:uid="{00000000-0005-0000-0000-000094020000}"/>
    <cellStyle name="Navadno 6 3 2" xfId="58" xr:uid="{00000000-0005-0000-0000-000095020000}"/>
    <cellStyle name="Navadno 6 3 2 10" xfId="366" xr:uid="{00000000-0005-0000-0000-000096020000}"/>
    <cellStyle name="Navadno 6 3 2 11" xfId="415" xr:uid="{00000000-0005-0000-0000-000097020000}"/>
    <cellStyle name="Navadno 6 3 2 12" xfId="433" xr:uid="{00000000-0005-0000-0000-000098020000}"/>
    <cellStyle name="Navadno 6 3 2 13" xfId="449" xr:uid="{00000000-0005-0000-0000-000099020000}"/>
    <cellStyle name="Navadno 6 3 2 14" xfId="466" xr:uid="{00000000-0005-0000-0000-00009A020000}"/>
    <cellStyle name="Navadno 6 3 2 15" xfId="478" xr:uid="{00000000-0005-0000-0000-00009B020000}"/>
    <cellStyle name="Navadno 6 3 2 2" xfId="68" xr:uid="{00000000-0005-0000-0000-00009C020000}"/>
    <cellStyle name="Navadno 6 3 2 2 2" xfId="263" xr:uid="{00000000-0005-0000-0000-00009D020000}"/>
    <cellStyle name="Navadno 6 3 2 2 2 2" xfId="271" xr:uid="{00000000-0005-0000-0000-00009E020000}"/>
    <cellStyle name="Navadno 6 3 2 3" xfId="114" xr:uid="{00000000-0005-0000-0000-00009F020000}"/>
    <cellStyle name="Navadno 6 3 2 4" xfId="125" xr:uid="{00000000-0005-0000-0000-0000A0020000}"/>
    <cellStyle name="Navadno 6 3 2 5" xfId="155" xr:uid="{00000000-0005-0000-0000-0000A1020000}"/>
    <cellStyle name="Navadno 6 3 2 6" xfId="165" xr:uid="{00000000-0005-0000-0000-0000A2020000}"/>
    <cellStyle name="Navadno 6 3 2 7" xfId="185" xr:uid="{00000000-0005-0000-0000-0000A3020000}"/>
    <cellStyle name="Navadno 6 3 2 8" xfId="238" xr:uid="{00000000-0005-0000-0000-0000A4020000}"/>
    <cellStyle name="Navadno 6 3 2 9" xfId="278" xr:uid="{00000000-0005-0000-0000-0000A5020000}"/>
    <cellStyle name="Navadno 6 3 3" xfId="106" xr:uid="{00000000-0005-0000-0000-0000A6020000}"/>
    <cellStyle name="Navadno 6 3 3 2" xfId="252" xr:uid="{00000000-0005-0000-0000-0000A7020000}"/>
    <cellStyle name="Navadno 6 3 4" xfId="119" xr:uid="{00000000-0005-0000-0000-0000A8020000}"/>
    <cellStyle name="Navadno 6 3 5" xfId="147" xr:uid="{00000000-0005-0000-0000-0000A9020000}"/>
    <cellStyle name="Navadno 6 3 6" xfId="133" xr:uid="{00000000-0005-0000-0000-0000AA020000}"/>
    <cellStyle name="Navadno 6 3 7" xfId="177" xr:uid="{00000000-0005-0000-0000-0000AB020000}"/>
    <cellStyle name="Navadno 6 3 8" xfId="224" xr:uid="{00000000-0005-0000-0000-0000AC020000}"/>
    <cellStyle name="Navadno 6 3 9" xfId="201" xr:uid="{00000000-0005-0000-0000-0000AD020000}"/>
    <cellStyle name="Navadno 6 4" xfId="48" xr:uid="{00000000-0005-0000-0000-0000AE020000}"/>
    <cellStyle name="Navadno 6 4 10" xfId="387" xr:uid="{00000000-0005-0000-0000-0000AF020000}"/>
    <cellStyle name="Navadno 6 4 11" xfId="405" xr:uid="{00000000-0005-0000-0000-0000B0020000}"/>
    <cellStyle name="Navadno 6 4 12" xfId="423" xr:uid="{00000000-0005-0000-0000-0000B1020000}"/>
    <cellStyle name="Navadno 6 4 13" xfId="439" xr:uid="{00000000-0005-0000-0000-0000B2020000}"/>
    <cellStyle name="Navadno 6 4 14" xfId="455" xr:uid="{00000000-0005-0000-0000-0000B3020000}"/>
    <cellStyle name="Navadno 6 4 15" xfId="472" xr:uid="{00000000-0005-0000-0000-0000B4020000}"/>
    <cellStyle name="Navadno 6 4 2" xfId="64" xr:uid="{00000000-0005-0000-0000-0000B5020000}"/>
    <cellStyle name="Navadno 6 4 2 2" xfId="253" xr:uid="{00000000-0005-0000-0000-0000B6020000}"/>
    <cellStyle name="Navadno 6 4 2 2 2" xfId="267" xr:uid="{00000000-0005-0000-0000-0000B7020000}"/>
    <cellStyle name="Navadno 6 4 3" xfId="110" xr:uid="{00000000-0005-0000-0000-0000B8020000}"/>
    <cellStyle name="Navadno 6 4 4" xfId="121" xr:uid="{00000000-0005-0000-0000-0000B9020000}"/>
    <cellStyle name="Navadno 6 4 5" xfId="151" xr:uid="{00000000-0005-0000-0000-0000BA020000}"/>
    <cellStyle name="Navadno 6 4 6" xfId="161" xr:uid="{00000000-0005-0000-0000-0000BB020000}"/>
    <cellStyle name="Navadno 6 4 7" xfId="181" xr:uid="{00000000-0005-0000-0000-0000BC020000}"/>
    <cellStyle name="Navadno 6 4 8" xfId="229" xr:uid="{00000000-0005-0000-0000-0000BD020000}"/>
    <cellStyle name="Navadno 6 4 9" xfId="193" xr:uid="{00000000-0005-0000-0000-0000BE020000}"/>
    <cellStyle name="Navadno 6 5" xfId="80" xr:uid="{00000000-0005-0000-0000-0000BF020000}"/>
    <cellStyle name="Navadno 6 5 2" xfId="868" xr:uid="{00000000-0005-0000-0000-0000C0020000}"/>
    <cellStyle name="Navadno 6 6" xfId="91" xr:uid="{00000000-0005-0000-0000-0000C1020000}"/>
    <cellStyle name="Navadno 6 6 2" xfId="244" xr:uid="{00000000-0005-0000-0000-0000C2020000}"/>
    <cellStyle name="Navadno 6 7" xfId="95" xr:uid="{00000000-0005-0000-0000-0000C3020000}"/>
    <cellStyle name="Navadno 6 8" xfId="130" xr:uid="{00000000-0005-0000-0000-0000C4020000}"/>
    <cellStyle name="Navadno 6 9" xfId="134" xr:uid="{00000000-0005-0000-0000-0000C5020000}"/>
    <cellStyle name="Navadno 60" xfId="517" xr:uid="{00000000-0005-0000-0000-0000C6020000}"/>
    <cellStyle name="Navadno 61" xfId="786" xr:uid="{00000000-0005-0000-0000-0000C7020000}"/>
    <cellStyle name="Navadno 62" xfId="554" xr:uid="{00000000-0005-0000-0000-0000C8020000}"/>
    <cellStyle name="Navadno 63" xfId="837" xr:uid="{00000000-0005-0000-0000-0000C9020000}"/>
    <cellStyle name="Navadno 64" xfId="666" xr:uid="{00000000-0005-0000-0000-0000CA020000}"/>
    <cellStyle name="Navadno 65" xfId="616" xr:uid="{00000000-0005-0000-0000-0000CB020000}"/>
    <cellStyle name="Navadno 66" xfId="748" xr:uid="{00000000-0005-0000-0000-0000CC020000}"/>
    <cellStyle name="Navadno 67" xfId="688" xr:uid="{00000000-0005-0000-0000-0000CD020000}"/>
    <cellStyle name="Navadno 68" xfId="743" xr:uid="{00000000-0005-0000-0000-0000CE020000}"/>
    <cellStyle name="Navadno 69" xfId="598" xr:uid="{00000000-0005-0000-0000-0000CF020000}"/>
    <cellStyle name="Navadno 7" xfId="38" xr:uid="{00000000-0005-0000-0000-0000D0020000}"/>
    <cellStyle name="Navadno 7 10" xfId="362" xr:uid="{00000000-0005-0000-0000-0000D1020000}"/>
    <cellStyle name="Navadno 7 11" xfId="469" xr:uid="{00000000-0005-0000-0000-0000D2020000}"/>
    <cellStyle name="Navadno 7 12" xfId="488" xr:uid="{00000000-0005-0000-0000-0000D3020000}"/>
    <cellStyle name="Navadno 7 13" xfId="502" xr:uid="{00000000-0005-0000-0000-0000D4020000}"/>
    <cellStyle name="Navadno 7 2" xfId="81" xr:uid="{00000000-0005-0000-0000-0000D5020000}"/>
    <cellStyle name="Navadno 7 2 2" xfId="231" xr:uid="{00000000-0005-0000-0000-0000D6020000}"/>
    <cellStyle name="Navadno 7 2 2 2" xfId="242" xr:uid="{00000000-0005-0000-0000-0000D7020000}"/>
    <cellStyle name="Navadno 7 2 2 3" xfId="373" xr:uid="{00000000-0005-0000-0000-0000D8020000}"/>
    <cellStyle name="Navadno 7 2 2 4" xfId="420" xr:uid="{00000000-0005-0000-0000-0000D9020000}"/>
    <cellStyle name="Navadno 7 2 2 5" xfId="437" xr:uid="{00000000-0005-0000-0000-0000DA020000}"/>
    <cellStyle name="Navadno 7 2 2 6" xfId="452" xr:uid="{00000000-0005-0000-0000-0000DB020000}"/>
    <cellStyle name="Navadno 7 2 2 7" xfId="470" xr:uid="{00000000-0005-0000-0000-0000DC020000}"/>
    <cellStyle name="Navadno 7 2 2 8" xfId="483" xr:uid="{00000000-0005-0000-0000-0000DD020000}"/>
    <cellStyle name="Navadno 7 2 3" xfId="277" xr:uid="{00000000-0005-0000-0000-0000DE020000}"/>
    <cellStyle name="Navadno 7 2 4" xfId="355" xr:uid="{00000000-0005-0000-0000-0000DF020000}"/>
    <cellStyle name="Navadno 7 2 5" xfId="408" xr:uid="{00000000-0005-0000-0000-0000E0020000}"/>
    <cellStyle name="Navadno 7 2 6" xfId="426" xr:uid="{00000000-0005-0000-0000-0000E1020000}"/>
    <cellStyle name="Navadno 7 2 7" xfId="442" xr:uid="{00000000-0005-0000-0000-0000E2020000}"/>
    <cellStyle name="Navadno 7 2 8" xfId="458" xr:uid="{00000000-0005-0000-0000-0000E3020000}"/>
    <cellStyle name="Navadno 7 2 9" xfId="474" xr:uid="{00000000-0005-0000-0000-0000E4020000}"/>
    <cellStyle name="Navadno 7 3" xfId="215" xr:uid="{00000000-0005-0000-0000-0000E5020000}"/>
    <cellStyle name="Navadno 7 3 2" xfId="248" xr:uid="{00000000-0005-0000-0000-0000E6020000}"/>
    <cellStyle name="Navadno 7 4" xfId="401" xr:uid="{00000000-0005-0000-0000-0000E7020000}"/>
    <cellStyle name="Navadno 7 5" xfId="342" xr:uid="{00000000-0005-0000-0000-0000E8020000}"/>
    <cellStyle name="Navadno 7 6" xfId="340" xr:uid="{00000000-0005-0000-0000-0000E9020000}"/>
    <cellStyle name="Navadno 7 7" xfId="400" xr:uid="{00000000-0005-0000-0000-0000EA020000}"/>
    <cellStyle name="Navadno 7 8" xfId="343" xr:uid="{00000000-0005-0000-0000-0000EB020000}"/>
    <cellStyle name="Navadno 7 9" xfId="337" xr:uid="{00000000-0005-0000-0000-0000EC020000}"/>
    <cellStyle name="Navadno 70" xfId="663" xr:uid="{00000000-0005-0000-0000-0000ED020000}"/>
    <cellStyle name="Navadno 71" xfId="710" xr:uid="{00000000-0005-0000-0000-0000EE020000}"/>
    <cellStyle name="Navadno 72" xfId="824" xr:uid="{00000000-0005-0000-0000-0000EF020000}"/>
    <cellStyle name="Navadno 73" xfId="764" xr:uid="{00000000-0005-0000-0000-0000F0020000}"/>
    <cellStyle name="Navadno 74" xfId="877" xr:uid="{00000000-0005-0000-0000-0000F1020000}"/>
    <cellStyle name="Navadno 75" xfId="652" xr:uid="{00000000-0005-0000-0000-0000F2020000}"/>
    <cellStyle name="Navadno 76" xfId="797" xr:uid="{00000000-0005-0000-0000-0000F3020000}"/>
    <cellStyle name="Navadno 77" xfId="727" xr:uid="{00000000-0005-0000-0000-0000F4020000}"/>
    <cellStyle name="Navadno 78" xfId="540" xr:uid="{00000000-0005-0000-0000-0000F5020000}"/>
    <cellStyle name="Navadno 79" xfId="854" xr:uid="{00000000-0005-0000-0000-0000F6020000}"/>
    <cellStyle name="Navadno 8" xfId="71" xr:uid="{00000000-0005-0000-0000-0000F7020000}"/>
    <cellStyle name="Navadno 8 2" xfId="802" xr:uid="{00000000-0005-0000-0000-0000F8020000}"/>
    <cellStyle name="Navadno 80" xfId="667" xr:uid="{00000000-0005-0000-0000-0000F9020000}"/>
    <cellStyle name="Navadno 81" xfId="687" xr:uid="{00000000-0005-0000-0000-0000FA020000}"/>
    <cellStyle name="Navadno 82" xfId="506" xr:uid="{00000000-0005-0000-0000-0000FB020000}"/>
    <cellStyle name="Navadno 83" xfId="733" xr:uid="{00000000-0005-0000-0000-0000FC020000}"/>
    <cellStyle name="Navadno 84" xfId="793" xr:uid="{00000000-0005-0000-0000-0000FD020000}"/>
    <cellStyle name="Navadno 85" xfId="593" xr:uid="{00000000-0005-0000-0000-0000FE020000}"/>
    <cellStyle name="Navadno 86" xfId="565" xr:uid="{00000000-0005-0000-0000-0000FF020000}"/>
    <cellStyle name="Navadno 87" xfId="637" xr:uid="{00000000-0005-0000-0000-000000030000}"/>
    <cellStyle name="Navadno 88" xfId="757" xr:uid="{00000000-0005-0000-0000-000001030000}"/>
    <cellStyle name="Navadno 89" xfId="738" xr:uid="{00000000-0005-0000-0000-000002030000}"/>
    <cellStyle name="Navadno 9" xfId="82" xr:uid="{00000000-0005-0000-0000-000003030000}"/>
    <cellStyle name="Navadno 9 2" xfId="548" xr:uid="{00000000-0005-0000-0000-000004030000}"/>
    <cellStyle name="Navadno 90" xfId="818" xr:uid="{00000000-0005-0000-0000-000005030000}"/>
    <cellStyle name="Navadno 91" xfId="693" xr:uid="{00000000-0005-0000-0000-000006030000}"/>
    <cellStyle name="Navadno 92" xfId="820" xr:uid="{00000000-0005-0000-0000-000007030000}"/>
    <cellStyle name="Navadno 93" xfId="584" xr:uid="{00000000-0005-0000-0000-000008030000}"/>
    <cellStyle name="Navadno 94" xfId="550" xr:uid="{00000000-0005-0000-0000-000009030000}"/>
    <cellStyle name="Navadno 95" xfId="737" xr:uid="{00000000-0005-0000-0000-00000A030000}"/>
    <cellStyle name="Navadno 96" xfId="659" xr:uid="{00000000-0005-0000-0000-00000B030000}"/>
    <cellStyle name="Navadno 97" xfId="628" xr:uid="{00000000-0005-0000-0000-00000C030000}"/>
    <cellStyle name="Navadno 98" xfId="782" xr:uid="{00000000-0005-0000-0000-00000D030000}"/>
    <cellStyle name="Navadno 99" xfId="582" xr:uid="{00000000-0005-0000-0000-00000E030000}"/>
    <cellStyle name="Nevtralno 2" xfId="875" xr:uid="{00000000-0005-0000-0000-00000F030000}"/>
    <cellStyle name="Normal 2" xfId="6" xr:uid="{00000000-0005-0000-0000-000010030000}"/>
    <cellStyle name="Normal 2 10" xfId="297" xr:uid="{00000000-0005-0000-0000-000011030000}"/>
    <cellStyle name="Normal 2 11" xfId="298" xr:uid="{00000000-0005-0000-0000-000012030000}"/>
    <cellStyle name="Normal 2 12" xfId="300" xr:uid="{00000000-0005-0000-0000-000013030000}"/>
    <cellStyle name="Normal 2 13" xfId="302" xr:uid="{00000000-0005-0000-0000-000014030000}"/>
    <cellStyle name="Normal 2 14" xfId="304" xr:uid="{00000000-0005-0000-0000-000015030000}"/>
    <cellStyle name="Normal 2 15" xfId="306" xr:uid="{00000000-0005-0000-0000-000016030000}"/>
    <cellStyle name="Normal 2 16" xfId="308" xr:uid="{00000000-0005-0000-0000-000017030000}"/>
    <cellStyle name="Normal 2 17" xfId="310" xr:uid="{00000000-0005-0000-0000-000018030000}"/>
    <cellStyle name="Normal 2 18" xfId="312" xr:uid="{00000000-0005-0000-0000-000019030000}"/>
    <cellStyle name="Normal 2 19" xfId="314" xr:uid="{00000000-0005-0000-0000-00001A030000}"/>
    <cellStyle name="Normal 2 2" xfId="214" xr:uid="{00000000-0005-0000-0000-00001B030000}"/>
    <cellStyle name="Normal 2 20" xfId="316" xr:uid="{00000000-0005-0000-0000-00001C030000}"/>
    <cellStyle name="Normal 2 21" xfId="318" xr:uid="{00000000-0005-0000-0000-00001D030000}"/>
    <cellStyle name="Normal 2 22" xfId="320" xr:uid="{00000000-0005-0000-0000-00001E030000}"/>
    <cellStyle name="Normal 2 23" xfId="322" xr:uid="{00000000-0005-0000-0000-00001F030000}"/>
    <cellStyle name="Normal 2 24" xfId="324" xr:uid="{00000000-0005-0000-0000-000020030000}"/>
    <cellStyle name="Normal 2 25" xfId="327" xr:uid="{00000000-0005-0000-0000-000021030000}"/>
    <cellStyle name="Normal 2 26" xfId="329" xr:uid="{00000000-0005-0000-0000-000022030000}"/>
    <cellStyle name="Normal 2 27" xfId="330" xr:uid="{00000000-0005-0000-0000-000023030000}"/>
    <cellStyle name="Normal 2 28" xfId="332" xr:uid="{00000000-0005-0000-0000-000024030000}"/>
    <cellStyle name="Normal 2 3" xfId="283" xr:uid="{00000000-0005-0000-0000-000025030000}"/>
    <cellStyle name="Normal 2 4" xfId="285" xr:uid="{00000000-0005-0000-0000-000026030000}"/>
    <cellStyle name="Normal 2 5" xfId="288" xr:uid="{00000000-0005-0000-0000-000027030000}"/>
    <cellStyle name="Normal 2 6" xfId="290" xr:uid="{00000000-0005-0000-0000-000028030000}"/>
    <cellStyle name="Normal 2 7" xfId="292" xr:uid="{00000000-0005-0000-0000-000029030000}"/>
    <cellStyle name="Normal 2 8" xfId="293" xr:uid="{00000000-0005-0000-0000-00002A030000}"/>
    <cellStyle name="Normal 2 9" xfId="295" xr:uid="{00000000-0005-0000-0000-00002B030000}"/>
    <cellStyle name="Normal_I-BREZOV" xfId="42" xr:uid="{00000000-0005-0000-0000-00002C030000}"/>
    <cellStyle name="Odstotek 2" xfId="8" xr:uid="{00000000-0005-0000-0000-00002D030000}"/>
    <cellStyle name="Odstotek 3" xfId="869" xr:uid="{00000000-0005-0000-0000-00002E030000}"/>
    <cellStyle name="Odstotek 4" xfId="873" xr:uid="{00000000-0005-0000-0000-00002F030000}"/>
    <cellStyle name="Odstotek 5" xfId="886" xr:uid="{00000000-0005-0000-0000-000030030000}"/>
    <cellStyle name="Odstotek 6" xfId="888" xr:uid="{EBCDB971-067B-4F53-B810-679CD72FBAC4}"/>
    <cellStyle name="Odstotek 7" xfId="891" xr:uid="{771832FC-B5EB-40D1-813E-5F173B13B4AF}"/>
    <cellStyle name="Pomoc" xfId="11" xr:uid="{00000000-0005-0000-0000-000031030000}"/>
    <cellStyle name="Rekapitulacija" xfId="16" xr:uid="{00000000-0005-0000-0000-000032030000}"/>
    <cellStyle name="Total 2" xfId="281" xr:uid="{00000000-0005-0000-0000-000033030000}"/>
    <cellStyle name="Valuta 2" xfId="39" xr:uid="{00000000-0005-0000-0000-000034030000}"/>
    <cellStyle name="Vejica 2" xfId="3" xr:uid="{00000000-0005-0000-0000-000035030000}"/>
    <cellStyle name="Vejica 2 10" xfId="686" xr:uid="{00000000-0005-0000-0000-000036030000}"/>
    <cellStyle name="Vejica 2 11" xfId="615" xr:uid="{00000000-0005-0000-0000-000037030000}"/>
    <cellStyle name="Vejica 2 12" xfId="709" xr:uid="{00000000-0005-0000-0000-000038030000}"/>
    <cellStyle name="Vejica 2 13" xfId="558" xr:uid="{00000000-0005-0000-0000-000039030000}"/>
    <cellStyle name="Vejica 2 14" xfId="514" xr:uid="{00000000-0005-0000-0000-00003A030000}"/>
    <cellStyle name="Vejica 2 15" xfId="720" xr:uid="{00000000-0005-0000-0000-00003B030000}"/>
    <cellStyle name="Vejica 2 16" xfId="796" xr:uid="{00000000-0005-0000-0000-00003C030000}"/>
    <cellStyle name="Vejica 2 17" xfId="631" xr:uid="{00000000-0005-0000-0000-00003D030000}"/>
    <cellStyle name="Vejica 2 18" xfId="625" xr:uid="{00000000-0005-0000-0000-00003E030000}"/>
    <cellStyle name="Vejica 2 19" xfId="618" xr:uid="{00000000-0005-0000-0000-00003F030000}"/>
    <cellStyle name="Vejica 2 2" xfId="14" xr:uid="{00000000-0005-0000-0000-000040030000}"/>
    <cellStyle name="Vejica 2 2 2" xfId="122" xr:uid="{00000000-0005-0000-0000-000041030000}"/>
    <cellStyle name="Vejica 2 2 3" xfId="191" xr:uid="{00000000-0005-0000-0000-000042030000}"/>
    <cellStyle name="Vejica 2 2 4" xfId="491" xr:uid="{00000000-0005-0000-0000-000043030000}"/>
    <cellStyle name="Vejica 2 2 5" xfId="495" xr:uid="{00000000-0005-0000-0000-000044030000}"/>
    <cellStyle name="Vejica 2 2 6" xfId="497" xr:uid="{00000000-0005-0000-0000-000045030000}"/>
    <cellStyle name="Vejica 2 20" xfId="817" xr:uid="{00000000-0005-0000-0000-000046030000}"/>
    <cellStyle name="Vejica 2 21" xfId="777" xr:uid="{00000000-0005-0000-0000-000047030000}"/>
    <cellStyle name="Vejica 2 22" xfId="670" xr:uid="{00000000-0005-0000-0000-000048030000}"/>
    <cellStyle name="Vejica 2 23" xfId="880" xr:uid="{00000000-0005-0000-0000-000049030000}"/>
    <cellStyle name="Vejica 2 24" xfId="524" xr:uid="{00000000-0005-0000-0000-00004A030000}"/>
    <cellStyle name="Vejica 2 25" xfId="717" xr:uid="{00000000-0005-0000-0000-00004B030000}"/>
    <cellStyle name="Vejica 2 26" xfId="638" xr:uid="{00000000-0005-0000-0000-00004C030000}"/>
    <cellStyle name="Vejica 2 27" xfId="731" xr:uid="{00000000-0005-0000-0000-00004D030000}"/>
    <cellStyle name="Vejica 2 28" xfId="747" xr:uid="{00000000-0005-0000-0000-00004E030000}"/>
    <cellStyle name="Vejica 2 29" xfId="574" xr:uid="{00000000-0005-0000-0000-00004F030000}"/>
    <cellStyle name="Vejica 2 3" xfId="190" xr:uid="{00000000-0005-0000-0000-000050030000}"/>
    <cellStyle name="Vejica 2 3 2" xfId="562" xr:uid="{00000000-0005-0000-0000-000051030000}"/>
    <cellStyle name="Vejica 2 30" xfId="546" xr:uid="{00000000-0005-0000-0000-000052030000}"/>
    <cellStyle name="Vejica 2 31" xfId="750" xr:uid="{00000000-0005-0000-0000-000053030000}"/>
    <cellStyle name="Vejica 2 32" xfId="811" xr:uid="{00000000-0005-0000-0000-000054030000}"/>
    <cellStyle name="Vejica 2 33" xfId="739" xr:uid="{00000000-0005-0000-0000-000055030000}"/>
    <cellStyle name="Vejica 2 34" xfId="830" xr:uid="{00000000-0005-0000-0000-000056030000}"/>
    <cellStyle name="Vejica 2 35" xfId="563" xr:uid="{00000000-0005-0000-0000-000057030000}"/>
    <cellStyle name="Vejica 2 36" xfId="511" xr:uid="{00000000-0005-0000-0000-000058030000}"/>
    <cellStyle name="Vejica 2 4" xfId="490" xr:uid="{00000000-0005-0000-0000-000059030000}"/>
    <cellStyle name="Vejica 2 4 2" xfId="778" xr:uid="{00000000-0005-0000-0000-00005A030000}"/>
    <cellStyle name="Vejica 2 5" xfId="494" xr:uid="{00000000-0005-0000-0000-00005B030000}"/>
    <cellStyle name="Vejica 2 5 2" xfId="653" xr:uid="{00000000-0005-0000-0000-00005C030000}"/>
    <cellStyle name="Vejica 2 6" xfId="496" xr:uid="{00000000-0005-0000-0000-00005D030000}"/>
    <cellStyle name="Vejica 2 6 2" xfId="577" xr:uid="{00000000-0005-0000-0000-00005E030000}"/>
    <cellStyle name="Vejica 2 7" xfId="500" xr:uid="{00000000-0005-0000-0000-00005F030000}"/>
    <cellStyle name="Vejica 2 8" xfId="654" xr:uid="{00000000-0005-0000-0000-000060030000}"/>
    <cellStyle name="Vejica 2 9" xfId="816" xr:uid="{00000000-0005-0000-0000-000061030000}"/>
    <cellStyle name="Vejica 3" xfId="5" xr:uid="{00000000-0005-0000-0000-000062030000}"/>
    <cellStyle name="Vejica 3 2" xfId="28" xr:uid="{00000000-0005-0000-0000-000063030000}"/>
    <cellStyle name="Vejica 3 2 10" xfId="63" xr:uid="{00000000-0005-0000-0000-000064030000}"/>
    <cellStyle name="Vejica 3 2 11" xfId="62" xr:uid="{00000000-0005-0000-0000-000065030000}"/>
    <cellStyle name="Vejica 3 2 12" xfId="83" xr:uid="{00000000-0005-0000-0000-000066030000}"/>
    <cellStyle name="Vejica 3 2 13" xfId="84" xr:uid="{00000000-0005-0000-0000-000067030000}"/>
    <cellStyle name="Vejica 3 2 2" xfId="29" xr:uid="{00000000-0005-0000-0000-000068030000}"/>
    <cellStyle name="Vejica 3 2 3" xfId="30" xr:uid="{00000000-0005-0000-0000-000069030000}"/>
    <cellStyle name="Vejica 3 2 4" xfId="31" xr:uid="{00000000-0005-0000-0000-00006A030000}"/>
    <cellStyle name="Vejica 3 2 5" xfId="32" xr:uid="{00000000-0005-0000-0000-00006B030000}"/>
    <cellStyle name="Vejica 3 2 6" xfId="33" xr:uid="{00000000-0005-0000-0000-00006C030000}"/>
    <cellStyle name="Vejica 3 2 7" xfId="34" xr:uid="{00000000-0005-0000-0000-00006D030000}"/>
    <cellStyle name="Vejica 3 2 8" xfId="35" xr:uid="{00000000-0005-0000-0000-00006E030000}"/>
    <cellStyle name="Vejica 3 2 9" xfId="36" xr:uid="{00000000-0005-0000-0000-00006F030000}"/>
    <cellStyle name="Vejica 4" xfId="7" xr:uid="{00000000-0005-0000-0000-000070030000}"/>
    <cellStyle name="Vejica 4 2" xfId="12" xr:uid="{00000000-0005-0000-0000-000071030000}"/>
    <cellStyle name="Vejica 4 3" xfId="85" xr:uid="{00000000-0005-0000-0000-000072030000}"/>
    <cellStyle name="Vejica 5" xfId="15" xr:uid="{00000000-0005-0000-0000-000073030000}"/>
    <cellStyle name="Vejica 6" xfId="870" xr:uid="{00000000-0005-0000-0000-000074030000}"/>
    <cellStyle name="Vejica 7" xfId="872" xr:uid="{00000000-0005-0000-0000-000075030000}"/>
    <cellStyle name="Vejica 8" xfId="885" xr:uid="{00000000-0005-0000-0000-000076030000}"/>
    <cellStyle name="Vejica 9" xfId="890" xr:uid="{94398946-F7EE-4626-9B4A-B527C3F76039}"/>
  </cellStyles>
  <dxfs count="45">
    <dxf>
      <font>
        <b val="0"/>
        <i val="0"/>
        <strike val="0"/>
        <condense val="0"/>
        <extend val="0"/>
        <outline val="0"/>
        <shadow val="0"/>
        <u val="none"/>
        <vertAlign val="baseline"/>
        <sz val="8"/>
        <color auto="1"/>
        <name val="Arial Narrow"/>
        <family val="2"/>
        <charset val="238"/>
        <scheme val="none"/>
      </font>
      <numFmt numFmtId="173" formatCode="_-* #,##0.00\ [$€-424]_-;\-* #,##0.00\ [$€-424]_-;_-* &quot;-&quot;??\ [$€-424]_-;_-@_-"/>
      <fill>
        <patternFill patternType="solid">
          <fgColor indexed="64"/>
          <bgColor theme="0"/>
        </patternFill>
      </fill>
    </dxf>
    <dxf>
      <font>
        <b val="0"/>
        <i val="0"/>
        <strike val="0"/>
        <condense val="0"/>
        <extend val="0"/>
        <outline val="0"/>
        <shadow val="0"/>
        <u val="none"/>
        <vertAlign val="baseline"/>
        <sz val="8"/>
        <color auto="1"/>
        <name val="Arial Narrow"/>
        <family val="2"/>
        <charset val="238"/>
        <scheme val="none"/>
      </font>
      <numFmt numFmtId="180" formatCode="0.00&quot; €/kos&quot;"/>
      <fill>
        <patternFill patternType="solid">
          <fgColor indexed="64"/>
          <bgColor theme="0"/>
        </patternFill>
      </fill>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alignment horizontal="left" vertical="bottom" textRotation="0" wrapText="0" indent="0" justifyLastLine="0" shrinkToFit="0" readingOrder="0"/>
    </dxf>
    <dxf>
      <font>
        <strike val="0"/>
        <outline val="0"/>
        <shadow val="0"/>
        <u val="none"/>
        <vertAlign val="baseline"/>
        <sz val="8"/>
        <color auto="1"/>
        <name val="Arial Narrow"/>
        <scheme val="none"/>
      </font>
      <numFmt numFmtId="173" formatCode="_-* #,##0.00\ [$€-424]_-;\-* #,##0.00\ [$€-424]_-;_-* &quot;-&quot;??\ [$€-424]_-;_-@_-"/>
      <fill>
        <patternFill patternType="none">
          <fgColor indexed="64"/>
          <bgColor theme="0"/>
        </patternFill>
      </fill>
      <border diagonalUp="0" diagonalDown="0">
        <left/>
        <right style="thin">
          <color indexed="64"/>
        </right>
        <top/>
        <bottom/>
        <vertical/>
        <horizontal/>
      </border>
      <protection locked="0" hidden="0"/>
    </dxf>
    <dxf>
      <font>
        <strike val="0"/>
        <outline val="0"/>
        <shadow val="0"/>
        <u val="none"/>
        <vertAlign val="baseline"/>
        <sz val="8"/>
        <color auto="1"/>
        <name val="Arial Narrow"/>
        <scheme val="none"/>
      </font>
      <numFmt numFmtId="180" formatCode="0.00&quot; €/kos&quot;"/>
      <fill>
        <patternFill patternType="none">
          <fgColor indexed="64"/>
          <bgColor theme="0"/>
        </patternFill>
      </fill>
      <alignment horizontal="general" vertical="bottom" textRotation="0" wrapText="0" indent="0" justifyLastLine="0" shrinkToFit="0" readingOrder="0"/>
      <protection locked="0" hidden="0"/>
    </dxf>
    <dxf>
      <font>
        <strike val="0"/>
        <outline val="0"/>
        <shadow val="0"/>
        <u val="none"/>
        <vertAlign val="baseline"/>
        <sz val="8"/>
        <color auto="1"/>
        <name val="Arial Narrow"/>
        <scheme val="none"/>
      </font>
      <fill>
        <patternFill patternType="none">
          <fgColor indexed="64"/>
          <bgColor theme="0"/>
        </patternFill>
      </fill>
      <protection locked="0" hidden="0"/>
    </dxf>
    <dxf>
      <font>
        <strike val="0"/>
        <outline val="0"/>
        <shadow val="0"/>
        <u val="none"/>
        <vertAlign val="baseline"/>
        <sz val="8"/>
        <color auto="1"/>
        <name val="Arial Narrow"/>
        <scheme val="none"/>
      </font>
      <fill>
        <patternFill patternType="none">
          <fgColor indexed="64"/>
          <bgColor theme="0"/>
        </patternFill>
      </fill>
      <protection locked="0" hidden="0"/>
    </dxf>
    <dxf>
      <font>
        <strike val="0"/>
        <outline val="0"/>
        <shadow val="0"/>
        <u val="none"/>
        <vertAlign val="baseline"/>
        <sz val="8"/>
        <color auto="1"/>
        <name val="Arial Narrow"/>
        <scheme val="none"/>
      </font>
      <fill>
        <patternFill patternType="none">
          <fgColor indexed="64"/>
          <bgColor theme="0"/>
        </patternFill>
      </fill>
      <alignment horizontal="general" vertical="bottom" textRotation="0" wrapText="1" indent="0" justifyLastLine="0" shrinkToFit="0" readingOrder="0"/>
      <protection locked="0" hidden="0"/>
    </dxf>
    <dxf>
      <font>
        <strike val="0"/>
        <outline val="0"/>
        <shadow val="0"/>
        <u val="none"/>
        <vertAlign val="baseline"/>
        <sz val="8"/>
        <color auto="1"/>
        <name val="Arial Narrow"/>
        <scheme val="none"/>
      </font>
      <numFmt numFmtId="2" formatCode="0.00"/>
      <fill>
        <patternFill patternType="none">
          <fgColor indexed="64"/>
          <bgColor theme="0"/>
        </patternFill>
      </fill>
      <alignment horizontal="right" vertical="top" textRotation="0" wrapText="0" indent="0" justifyLastLine="0" shrinkToFit="0" readingOrder="0"/>
      <border diagonalUp="0" diagonalDown="0">
        <left style="thin">
          <color indexed="64"/>
        </left>
        <right/>
        <top/>
        <bottom/>
        <vertical/>
        <horizontal/>
      </border>
      <protection locked="0" hidden="0"/>
    </dxf>
    <dxf>
      <font>
        <strike val="0"/>
        <outline val="0"/>
        <shadow val="0"/>
        <u val="none"/>
        <vertAlign val="baseline"/>
        <sz val="9"/>
        <color auto="1"/>
        <name val="Arial Narrow"/>
        <scheme val="none"/>
      </font>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alignment vertical="center" textRotation="0" indent="0" justifyLastLine="0" shrinkToFit="0" readingOrder="0"/>
      <protection locked="0" hidden="0"/>
    </dxf>
    <dxf>
      <font>
        <b val="0"/>
        <i val="0"/>
        <strike val="0"/>
        <condense val="0"/>
        <extend val="0"/>
        <outline val="0"/>
        <shadow val="0"/>
        <u val="none"/>
        <vertAlign val="baseline"/>
        <sz val="8"/>
        <color auto="1"/>
        <name val="Arial Narrow"/>
        <family val="2"/>
        <charset val="238"/>
        <scheme val="none"/>
      </font>
      <numFmt numFmtId="173" formatCode="_-* #,##0.00\ [$€-424]_-;\-* #,##0.00\ [$€-424]_-;_-* &quot;-&quot;??\ [$€-424]_-;_-@_-"/>
      <fill>
        <patternFill patternType="none">
          <fgColor indexed="64"/>
          <bgColor theme="0"/>
        </patternFill>
      </fill>
      <alignment horizontal="general" vertical="bottom" textRotation="0" wrapText="0" indent="0" justifyLastLine="0" shrinkToFit="0" readingOrder="0"/>
      <protection locked="1" hidden="0"/>
    </dxf>
    <dxf>
      <fill>
        <patternFill patternType="none">
          <fgColor indexed="64"/>
          <bgColor theme="0"/>
        </patternFill>
      </fill>
      <protection locked="0" hidden="0"/>
    </dxf>
    <dxf>
      <font>
        <b val="0"/>
        <i val="0"/>
        <strike val="0"/>
        <condense val="0"/>
        <extend val="0"/>
        <outline val="0"/>
        <shadow val="0"/>
        <u val="none"/>
        <vertAlign val="baseline"/>
        <sz val="8"/>
        <color auto="1"/>
        <name val="Arial Narrow"/>
        <family val="2"/>
        <charset val="238"/>
        <scheme val="none"/>
      </font>
      <numFmt numFmtId="0" formatCode="General"/>
      <fill>
        <patternFill patternType="none">
          <fgColor indexed="64"/>
          <bgColor theme="0"/>
        </patternFill>
      </fill>
      <alignment horizontal="general" vertical="bottom" textRotation="0" wrapText="0" indent="0" justifyLastLine="0" shrinkToFit="0" readingOrder="0"/>
      <protection locked="1" hidden="0"/>
    </dxf>
    <dxf>
      <fill>
        <patternFill patternType="none">
          <fgColor indexed="64"/>
          <bgColor theme="0"/>
        </patternFill>
      </fill>
      <protection locked="0" hidden="0"/>
    </dxf>
    <dxf>
      <font>
        <b val="0"/>
        <i val="0"/>
        <strike val="0"/>
        <condense val="0"/>
        <extend val="0"/>
        <outline val="0"/>
        <shadow val="0"/>
        <u val="none"/>
        <vertAlign val="baseline"/>
        <sz val="8"/>
        <color auto="1"/>
        <name val="Arial Narrow"/>
        <family val="2"/>
        <charset val="238"/>
        <scheme val="none"/>
      </font>
      <numFmt numFmtId="0" formatCode="General"/>
      <fill>
        <patternFill patternType="none">
          <fgColor indexed="64"/>
          <bgColor theme="0"/>
        </patternFill>
      </fill>
      <alignment horizontal="general" vertical="bottom" textRotation="0" wrapText="0" indent="0" justifyLastLine="0" shrinkToFit="0" readingOrder="0"/>
      <protection locked="1" hidden="0"/>
    </dxf>
    <dxf>
      <fill>
        <patternFill patternType="none">
          <fgColor indexed="64"/>
          <bgColor theme="0"/>
        </patternFill>
      </fill>
      <protection locked="0" hidden="0"/>
    </dxf>
    <dxf>
      <font>
        <b val="0"/>
        <i val="0"/>
        <strike val="0"/>
        <condense val="0"/>
        <extend val="0"/>
        <outline val="0"/>
        <shadow val="0"/>
        <u val="none"/>
        <vertAlign val="baseline"/>
        <sz val="8"/>
        <color auto="1"/>
        <name val="Arial Narrow"/>
        <family val="2"/>
        <charset val="238"/>
        <scheme val="none"/>
      </font>
      <numFmt numFmtId="0" formatCode="General"/>
      <fill>
        <patternFill patternType="none">
          <fgColor indexed="64"/>
          <bgColor theme="0"/>
        </patternFill>
      </fill>
      <alignment horizontal="general" vertical="bottom" textRotation="0" wrapText="0" indent="0" justifyLastLine="0" shrinkToFit="0" readingOrder="0"/>
      <protection locked="1" hidden="0"/>
    </dxf>
    <dxf>
      <fill>
        <patternFill patternType="none">
          <fgColor indexed="64"/>
          <bgColor theme="0"/>
        </patternFill>
      </fill>
      <protection locked="0" hidden="0"/>
    </dxf>
    <dxf>
      <font>
        <b val="0"/>
        <i val="0"/>
        <strike val="0"/>
        <condense val="0"/>
        <extend val="0"/>
        <outline val="0"/>
        <shadow val="0"/>
        <u val="none"/>
        <vertAlign val="baseline"/>
        <sz val="8"/>
        <color auto="1"/>
        <name val="Arial Narrow"/>
        <family val="2"/>
        <charset val="238"/>
        <scheme val="none"/>
      </font>
      <numFmt numFmtId="0" formatCode="General"/>
      <fill>
        <patternFill patternType="none">
          <fgColor indexed="64"/>
          <bgColor theme="0"/>
        </patternFill>
      </fill>
      <alignment horizontal="general" vertical="bottom" textRotation="0" wrapText="1" indent="0" justifyLastLine="0" shrinkToFit="0" readingOrder="0"/>
      <protection locked="1" hidden="0"/>
    </dxf>
    <dxf>
      <fill>
        <patternFill patternType="none">
          <fgColor indexed="64"/>
          <bgColor theme="0"/>
        </patternFill>
      </fill>
      <protection locked="0" hidden="0"/>
    </dxf>
    <dxf>
      <font>
        <b val="0"/>
        <i val="0"/>
        <strike val="0"/>
        <condense val="0"/>
        <extend val="0"/>
        <outline val="0"/>
        <shadow val="0"/>
        <u val="none"/>
        <vertAlign val="baseline"/>
        <sz val="8"/>
        <color auto="1"/>
        <name val="Arial Narrow"/>
        <family val="2"/>
        <charset val="238"/>
        <scheme val="none"/>
      </font>
      <numFmt numFmtId="0" formatCode="General"/>
      <fill>
        <patternFill patternType="none">
          <fgColor indexed="64"/>
          <bgColor theme="0"/>
        </patternFill>
      </fill>
      <alignment horizontal="left" vertical="bottom" textRotation="0" wrapText="0" indent="3" justifyLastLine="0" shrinkToFit="0" readingOrder="0"/>
      <protection locked="1" hidden="0"/>
    </dxf>
    <dxf>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alignment vertical="center" textRotation="0" indent="0" justifyLastLine="0" shrinkToFit="0" readingOrder="0"/>
      <protection locked="0" hidden="0"/>
    </dxf>
    <dxf>
      <font>
        <b val="0"/>
        <i val="0"/>
        <strike val="0"/>
        <condense val="0"/>
        <extend val="0"/>
        <outline val="0"/>
        <shadow val="0"/>
        <u val="none"/>
        <vertAlign val="baseline"/>
        <sz val="8"/>
        <color auto="1"/>
        <name val="Arial Narrow"/>
        <family val="2"/>
        <charset val="238"/>
        <scheme val="none"/>
      </font>
      <numFmt numFmtId="173" formatCode="_-* #,##0.00\ [$€-424]_-;\-* #,##0.00\ [$€-424]_-;_-* &quot;-&quot;??\ [$€-424]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auto="1"/>
        <name val="Arial Narrow"/>
        <scheme val="none"/>
      </font>
      <numFmt numFmtId="173" formatCode="_-* #,##0.00\ [$€-424]_-;\-* #,##0.00\ [$€-424]_-;_-* &quot;-&quot;??\ [$€-424]_-;_-@_-"/>
      <fill>
        <patternFill patternType="none">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auto="1"/>
        <name val="Arial Narrow"/>
        <scheme val="none"/>
      </font>
      <fill>
        <patternFill patternType="none">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auto="1"/>
        <name val="Arial Narrow"/>
        <scheme val="none"/>
      </font>
      <fill>
        <patternFill patternType="none">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auto="1"/>
        <name val="Arial Narrow"/>
        <scheme val="none"/>
      </font>
      <fill>
        <patternFill patternType="none">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auto="1"/>
        <name val="Arial Narrow"/>
        <scheme val="none"/>
      </font>
      <fill>
        <patternFill patternType="none">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family val="2"/>
        <charset val="238"/>
        <scheme val="none"/>
      </font>
      <fill>
        <patternFill patternType="solid">
          <fgColor indexed="64"/>
          <bgColor theme="0"/>
        </patternFill>
      </fill>
      <alignment horizontal="left" vertical="bottom" textRotation="0" wrapText="0" indent="3"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8"/>
        <color auto="1"/>
        <name val="Arial Narrow"/>
        <scheme val="none"/>
      </font>
      <numFmt numFmtId="2" formatCode="0.00"/>
      <fill>
        <patternFill patternType="none">
          <fgColor indexed="64"/>
          <bgColor theme="0"/>
        </patternFill>
      </fill>
      <alignmen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9"/>
        <color auto="1"/>
        <name val="Arial Narrow"/>
        <scheme val="none"/>
      </font>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protection locked="0" hidden="0"/>
    </dxf>
    <dxf>
      <font>
        <strike val="0"/>
        <outline val="0"/>
        <shadow val="0"/>
        <u val="none"/>
        <vertAlign val="baseline"/>
        <sz val="9"/>
        <color auto="1"/>
        <name val="Arial Narrow"/>
        <scheme val="none"/>
      </font>
      <fill>
        <patternFill patternType="none">
          <fgColor indexed="64"/>
          <bgColor theme="0"/>
        </patternFill>
      </fill>
      <alignment vertical="center" textRotation="0" indent="0" justifyLastLine="0" shrinkToFit="0" readingOrder="0"/>
      <protection locked="0" hidden="0"/>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069602-82B2-4745-B621-E6B5A3D60ACA}" name="Tabela5" displayName="Tabela5" ref="B41:G61" totalsRowCount="1" headerRowDxfId="44" dataDxfId="43" totalsRowDxfId="42">
  <autoFilter ref="B41:G60"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A847BCAA-9A12-472D-AC39-DFB5BBB9BAAD}" name="A." totalsRowLabel="Skupaj zemeljska dela" dataDxfId="41" totalsRowDxfId="40" totalsRowCellStyle="Navadno 17"/>
    <tableColumn id="2" xr3:uid="{30908AE0-9083-4C84-AEB8-2D26B08E8265}" name="ZEMELJSKA DELA" dataDxfId="39" totalsRowDxfId="38" totalsRowCellStyle="Navadno 17"/>
    <tableColumn id="3" xr3:uid="{79B8B444-23C9-42F7-B754-97A5FE3D8C00}" name="količina" dataDxfId="37" totalsRowDxfId="36" totalsRowCellStyle="Navadno 17"/>
    <tableColumn id="4" xr3:uid="{7DC10836-8DA8-48AC-9B8B-A1F69E1BE3CD}" name="po" dataDxfId="35" totalsRowDxfId="34" totalsRowCellStyle="Navadno 17"/>
    <tableColumn id="5" xr3:uid="{0F7D8B5F-011A-4C42-B781-A1E11F83536B}" name="cena na enoto" dataDxfId="33" totalsRowDxfId="32" totalsRowCellStyle="Navadno 17"/>
    <tableColumn id="6" xr3:uid="{4440E614-7515-4F35-A636-0DE3B0434D8B}" name="cena" totalsRowFunction="sum" dataDxfId="31" totalsRowDxfId="30" totalsRowCellStyle="Navadno 17">
      <calculatedColumnFormula>D42*F42</calculatedColumnFormula>
    </tableColumn>
  </tableColumns>
  <tableStyleInfo name="TableStyleLight1" showFirstColumn="0"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C9C521-F9A8-48FA-941F-8B8C7F1C2684}" name="Tabela57" displayName="Tabela57" ref="B63:G82" totalsRowCount="1" headerRowDxfId="29" dataDxfId="28" totalsRowDxfId="27">
  <autoFilter ref="B63:G81"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B514FD88-35FB-43D0-8F0E-938A3EBB4EB6}" name="B." totalsRowLabel="Skupaj montažna dela" dataDxfId="26" totalsRowDxfId="25"/>
    <tableColumn id="2" xr3:uid="{56103B4D-5403-414D-958F-A329561265C3}" name="MONTAŽNA DELA" dataDxfId="24" totalsRowDxfId="23"/>
    <tableColumn id="3" xr3:uid="{DE6FC1E5-6488-48C5-8074-D3CB847C2B77}" name="količina" dataDxfId="22" totalsRowDxfId="21"/>
    <tableColumn id="4" xr3:uid="{90261C2B-F077-4FF9-8CBD-2A3AA9CE1680}" name="po" dataDxfId="20" totalsRowDxfId="19"/>
    <tableColumn id="5" xr3:uid="{84BC0E2A-5784-4E67-96F7-82D371F50C2C}" name="cena na enoto" dataDxfId="18" totalsRowDxfId="17"/>
    <tableColumn id="6" xr3:uid="{A0CEE885-19B3-4B82-9738-64F42C24B23B}" name="cena" totalsRowFunction="sum" dataDxfId="16" totalsRowDxfId="15">
      <calculatedColumnFormula>D64*F64</calculatedColumnFormula>
    </tableColumn>
  </tableColumns>
  <tableStyleInfo name="TableStyleLight1" showFirstColumn="0"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B8D962-DF90-4738-9889-D71215EF0266}" name="Tabela579" displayName="Tabela579" ref="B84:G105" totalsRowCount="1" headerRowDxfId="14" dataDxfId="13" totalsRowDxfId="12">
  <autoFilter ref="B84:G104"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A4E2A0E5-F3CA-4BF7-9E17-B21DAAB65B10}" name="C." totalsRowLabel="Skupaj vodovodni material" dataDxfId="11" totalsRowDxfId="5"/>
    <tableColumn id="2" xr3:uid="{24A6D999-904F-4828-80E1-5944A0402376}" name="VODOVODNI MATERIAL" dataDxfId="10" totalsRowDxfId="4"/>
    <tableColumn id="3" xr3:uid="{721F2EA3-5101-41E3-96A2-6A7E900F89E7}" name="količina" dataDxfId="9" totalsRowDxfId="3"/>
    <tableColumn id="4" xr3:uid="{C778C6F2-C5BC-456A-B47A-A5645F112A82}" name="po" dataDxfId="8" totalsRowDxfId="2"/>
    <tableColumn id="5" xr3:uid="{C8C82C6D-BF15-48BB-AF05-0E45BF6CB6BB}" name="cena na enoto" dataDxfId="7" totalsRowDxfId="1"/>
    <tableColumn id="6" xr3:uid="{F6E12648-11B7-482E-B765-946C6CD4BDD0}" name="cena" totalsRowFunction="sum" dataDxfId="6" totalsRowDxfId="0">
      <calculatedColumnFormula>D85*F85</calculatedColumnFormula>
    </tableColumn>
  </tableColumns>
  <tableStyleInfo name="TableStyleLight1" showFirstColumn="0"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2:L38"/>
  <sheetViews>
    <sheetView tabSelected="1" view="pageBreakPreview" zoomScale="130" zoomScaleNormal="100" zoomScaleSheetLayoutView="130" workbookViewId="0">
      <selection activeCell="I13" sqref="I13"/>
    </sheetView>
  </sheetViews>
  <sheetFormatPr defaultRowHeight="15"/>
  <cols>
    <col min="1" max="1" width="10.85546875" customWidth="1"/>
    <col min="2" max="2" width="9.140625" customWidth="1"/>
    <col min="6" max="6" width="21" customWidth="1"/>
    <col min="7" max="7" width="28.85546875" customWidth="1"/>
    <col min="8" max="8" width="10.140625" customWidth="1"/>
    <col min="9" max="9" width="24.140625" customWidth="1"/>
  </cols>
  <sheetData>
    <row r="2" spans="1:12" ht="18.75">
      <c r="A2" s="58"/>
      <c r="B2" s="290" t="s">
        <v>21</v>
      </c>
      <c r="C2" s="290"/>
      <c r="D2" s="290"/>
      <c r="E2" s="290"/>
      <c r="F2" s="290"/>
      <c r="G2" s="290"/>
    </row>
    <row r="3" spans="1:12" ht="18">
      <c r="A3" s="58"/>
      <c r="B3" s="192"/>
      <c r="C3" s="192"/>
      <c r="D3" s="192"/>
      <c r="E3" s="192"/>
      <c r="F3" s="192"/>
      <c r="G3" s="192"/>
    </row>
    <row r="4" spans="1:12" ht="18">
      <c r="A4" s="58"/>
      <c r="B4" s="192"/>
      <c r="C4" s="192"/>
      <c r="D4" s="192"/>
      <c r="E4" s="192"/>
      <c r="F4" s="192"/>
      <c r="G4" s="192"/>
    </row>
    <row r="5" spans="1:12" ht="15.75">
      <c r="A5" s="58" t="s">
        <v>94</v>
      </c>
      <c r="B5" s="294" t="s">
        <v>152</v>
      </c>
      <c r="C5" s="294"/>
      <c r="D5" s="58"/>
      <c r="E5" s="58"/>
      <c r="F5" s="58"/>
      <c r="G5" s="58"/>
    </row>
    <row r="6" spans="1:12" ht="31.15" customHeight="1">
      <c r="A6" s="153" t="s">
        <v>8</v>
      </c>
      <c r="B6" s="295" t="s">
        <v>415</v>
      </c>
      <c r="C6" s="295"/>
      <c r="D6" s="295"/>
      <c r="E6" s="295"/>
      <c r="F6" s="295"/>
      <c r="G6" s="295"/>
      <c r="H6" s="193"/>
    </row>
    <row r="7" spans="1:12" ht="15.75">
      <c r="A7" s="58"/>
      <c r="B7" s="291"/>
      <c r="C7" s="291"/>
      <c r="D7" s="291"/>
      <c r="E7" s="291"/>
      <c r="F7" s="291"/>
      <c r="G7" s="291"/>
    </row>
    <row r="8" spans="1:12">
      <c r="A8" s="58"/>
      <c r="B8" s="58"/>
      <c r="C8" s="58"/>
      <c r="D8" s="58"/>
      <c r="E8" s="58"/>
      <c r="F8" s="58"/>
      <c r="G8" s="194" t="s">
        <v>416</v>
      </c>
    </row>
    <row r="9" spans="1:12" ht="15.75">
      <c r="A9" s="68"/>
      <c r="B9" s="68" t="s">
        <v>95</v>
      </c>
      <c r="C9" s="292" t="s">
        <v>351</v>
      </c>
      <c r="D9" s="292"/>
      <c r="E9" s="292"/>
      <c r="F9" s="292"/>
      <c r="G9" s="195">
        <f>'0.2_Vodilni načrt-cestni del'!H25</f>
        <v>0</v>
      </c>
    </row>
    <row r="10" spans="1:12">
      <c r="A10" s="58"/>
      <c r="B10" s="58"/>
      <c r="C10" s="58"/>
      <c r="D10" s="58"/>
      <c r="E10" s="58"/>
      <c r="F10" s="58"/>
      <c r="G10" s="194"/>
    </row>
    <row r="11" spans="1:12" ht="15.75">
      <c r="A11" s="68"/>
      <c r="B11" s="196"/>
      <c r="C11" s="293" t="s">
        <v>417</v>
      </c>
      <c r="D11" s="293"/>
      <c r="E11" s="293"/>
      <c r="F11" s="293"/>
      <c r="G11" s="195">
        <f>'0.2_Vodilni načrt-vodovod'!G19</f>
        <v>0</v>
      </c>
    </row>
    <row r="12" spans="1:12" ht="15.75">
      <c r="A12" s="68"/>
      <c r="B12" s="196"/>
      <c r="C12" s="175"/>
      <c r="D12" s="175"/>
      <c r="E12" s="175"/>
      <c r="F12" s="175"/>
      <c r="G12" s="195"/>
    </row>
    <row r="13" spans="1:12" ht="15.75">
      <c r="A13" s="68"/>
      <c r="B13" s="197" t="s">
        <v>413</v>
      </c>
      <c r="C13" s="289" t="s">
        <v>414</v>
      </c>
      <c r="D13" s="289"/>
      <c r="E13" s="289"/>
      <c r="F13" s="289"/>
      <c r="G13" s="195">
        <f>CR!I101</f>
        <v>0</v>
      </c>
      <c r="I13" s="175"/>
      <c r="J13" s="175"/>
      <c r="K13" s="175"/>
      <c r="L13" s="175"/>
    </row>
    <row r="14" spans="1:12" ht="16.5" thickBot="1">
      <c r="A14" s="68"/>
      <c r="B14" s="198"/>
      <c r="C14" s="296"/>
      <c r="D14" s="296"/>
      <c r="E14" s="296"/>
      <c r="F14" s="296"/>
      <c r="G14" s="199"/>
      <c r="I14" s="175"/>
      <c r="J14" s="175"/>
      <c r="K14" s="175"/>
      <c r="L14" s="175"/>
    </row>
    <row r="15" spans="1:12" ht="15.75">
      <c r="A15" s="68"/>
      <c r="B15" s="196"/>
      <c r="C15" s="175"/>
      <c r="D15" s="175"/>
      <c r="E15" s="175"/>
      <c r="F15" s="175"/>
      <c r="G15" s="195"/>
      <c r="I15" s="175"/>
      <c r="J15" s="175"/>
      <c r="K15" s="175"/>
      <c r="L15" s="175"/>
    </row>
    <row r="16" spans="1:12" ht="15.75">
      <c r="A16" s="68"/>
      <c r="B16" s="68"/>
      <c r="C16" s="294" t="s">
        <v>2</v>
      </c>
      <c r="D16" s="294"/>
      <c r="E16" s="68"/>
      <c r="F16" s="58"/>
      <c r="G16" s="200">
        <f>ROUND(SUM(G9:G14),2)</f>
        <v>0</v>
      </c>
    </row>
    <row r="17" spans="1:7">
      <c r="A17" s="58"/>
      <c r="B17" s="58"/>
      <c r="C17" s="58"/>
      <c r="D17" s="58"/>
      <c r="E17" s="58"/>
      <c r="F17" s="58"/>
      <c r="G17" s="58"/>
    </row>
    <row r="18" spans="1:7" ht="15.75">
      <c r="A18" s="68"/>
      <c r="B18" s="68"/>
      <c r="C18" s="294" t="s">
        <v>1</v>
      </c>
      <c r="D18" s="294"/>
      <c r="E18" s="68"/>
      <c r="F18" s="58"/>
      <c r="G18" s="200">
        <f>0.22*G16</f>
        <v>0</v>
      </c>
    </row>
    <row r="19" spans="1:7">
      <c r="A19" s="58"/>
      <c r="B19" s="58"/>
      <c r="C19" s="58"/>
      <c r="D19" s="58"/>
      <c r="E19" s="58"/>
      <c r="F19" s="58"/>
      <c r="G19" s="58"/>
    </row>
    <row r="20" spans="1:7" ht="18">
      <c r="A20" s="68"/>
      <c r="B20" s="68"/>
      <c r="C20" s="300" t="s">
        <v>0</v>
      </c>
      <c r="D20" s="300"/>
      <c r="E20" s="300"/>
      <c r="F20" s="58"/>
      <c r="G20" s="200">
        <f>ROUND((G16+G18),2)</f>
        <v>0</v>
      </c>
    </row>
    <row r="21" spans="1:7">
      <c r="A21" s="58"/>
      <c r="B21" s="58"/>
      <c r="C21" s="58"/>
      <c r="D21" s="58"/>
      <c r="E21" s="58"/>
      <c r="F21" s="58"/>
      <c r="G21" s="58"/>
    </row>
    <row r="22" spans="1:7" ht="15" customHeight="1">
      <c r="A22" s="58"/>
      <c r="B22" s="58"/>
      <c r="C22" s="58"/>
      <c r="D22" s="58"/>
      <c r="E22" s="58"/>
      <c r="F22" s="58"/>
      <c r="G22" s="58"/>
    </row>
    <row r="23" spans="1:7">
      <c r="A23" s="58"/>
      <c r="B23" s="299"/>
      <c r="C23" s="299"/>
      <c r="D23" s="299"/>
      <c r="E23" s="299"/>
      <c r="F23" s="299"/>
      <c r="G23" s="299"/>
    </row>
    <row r="24" spans="1:7">
      <c r="A24" s="58"/>
      <c r="B24" s="299"/>
      <c r="C24" s="299"/>
      <c r="D24" s="299"/>
      <c r="E24" s="299"/>
      <c r="F24" s="299"/>
      <c r="G24" s="299"/>
    </row>
    <row r="25" spans="1:7">
      <c r="A25" s="58"/>
      <c r="B25" s="299"/>
      <c r="C25" s="299"/>
      <c r="D25" s="299"/>
      <c r="E25" s="299"/>
      <c r="F25" s="299"/>
      <c r="G25" s="299"/>
    </row>
    <row r="26" spans="1:7">
      <c r="A26" s="58"/>
      <c r="B26" s="299"/>
      <c r="C26" s="299"/>
      <c r="D26" s="299"/>
      <c r="E26" s="299"/>
      <c r="F26" s="299"/>
      <c r="G26" s="299"/>
    </row>
    <row r="27" spans="1:7" ht="15" customHeight="1">
      <c r="A27" s="58"/>
      <c r="B27" s="58"/>
      <c r="C27" s="301"/>
      <c r="D27" s="301"/>
      <c r="E27" s="301"/>
      <c r="F27" s="301"/>
      <c r="G27" s="58"/>
    </row>
    <row r="28" spans="1:7">
      <c r="A28" s="58"/>
      <c r="B28" s="297"/>
      <c r="C28" s="297"/>
      <c r="D28" s="297"/>
      <c r="E28" s="297"/>
      <c r="F28" s="297"/>
      <c r="G28" s="297"/>
    </row>
    <row r="29" spans="1:7">
      <c r="A29" s="58"/>
      <c r="B29" s="297"/>
      <c r="C29" s="297"/>
      <c r="D29" s="297"/>
      <c r="E29" s="297"/>
      <c r="F29" s="297"/>
      <c r="G29" s="297"/>
    </row>
    <row r="30" spans="1:7">
      <c r="A30" s="58"/>
      <c r="B30" s="297"/>
      <c r="C30" s="297"/>
      <c r="D30" s="297"/>
      <c r="E30" s="297"/>
      <c r="F30" s="297"/>
      <c r="G30" s="297"/>
    </row>
    <row r="31" spans="1:7">
      <c r="A31" s="58"/>
      <c r="B31" s="297"/>
      <c r="C31" s="297"/>
      <c r="D31" s="297"/>
      <c r="E31" s="297"/>
      <c r="F31" s="297"/>
      <c r="G31" s="297"/>
    </row>
    <row r="32" spans="1:7">
      <c r="A32" s="58"/>
      <c r="B32" s="297"/>
      <c r="C32" s="297"/>
      <c r="D32" s="297"/>
      <c r="E32" s="297"/>
      <c r="F32" s="297"/>
      <c r="G32" s="297"/>
    </row>
    <row r="33" spans="1:7" ht="15" customHeight="1">
      <c r="A33" s="58"/>
      <c r="B33" s="58"/>
      <c r="C33" s="301"/>
      <c r="D33" s="301"/>
      <c r="E33" s="301"/>
      <c r="F33" s="301"/>
      <c r="G33" s="58"/>
    </row>
    <row r="34" spans="1:7">
      <c r="A34" s="58"/>
      <c r="B34" s="298"/>
      <c r="C34" s="299"/>
      <c r="D34" s="299"/>
      <c r="E34" s="299"/>
      <c r="F34" s="299"/>
      <c r="G34" s="299"/>
    </row>
    <row r="35" spans="1:7">
      <c r="A35" s="58"/>
      <c r="B35" s="299"/>
      <c r="C35" s="299"/>
      <c r="D35" s="299"/>
      <c r="E35" s="299"/>
      <c r="F35" s="299"/>
      <c r="G35" s="299"/>
    </row>
    <row r="36" spans="1:7">
      <c r="A36" s="58"/>
      <c r="B36" s="299"/>
      <c r="C36" s="299"/>
      <c r="D36" s="299"/>
      <c r="E36" s="299"/>
      <c r="F36" s="299"/>
      <c r="G36" s="299"/>
    </row>
    <row r="37" spans="1:7">
      <c r="A37" s="58"/>
      <c r="B37" s="299"/>
      <c r="C37" s="299"/>
      <c r="D37" s="299"/>
      <c r="E37" s="299"/>
      <c r="F37" s="299"/>
      <c r="G37" s="299"/>
    </row>
    <row r="38" spans="1:7">
      <c r="A38" s="58"/>
      <c r="B38" s="299"/>
      <c r="C38" s="299"/>
      <c r="D38" s="299"/>
      <c r="E38" s="299"/>
      <c r="F38" s="299"/>
      <c r="G38" s="299"/>
    </row>
  </sheetData>
  <sheetProtection algorithmName="SHA-512" hashValue="xHduXF33JTdJ6KrWsQblZ8qgB8FNDcV9h+erDKG6tcmb3ktF0SsHQGDT5jE2mkTKN5O/EmqbIfEyP+GYVn1Ysw==" saltValue="PzqDx+kbPD9JPQB14oBzyw==" spinCount="100000" sheet="1" objects="1" scenarios="1" selectLockedCells="1"/>
  <mergeCells count="16">
    <mergeCell ref="C14:F14"/>
    <mergeCell ref="B28:G32"/>
    <mergeCell ref="B34:G38"/>
    <mergeCell ref="C16:D16"/>
    <mergeCell ref="C18:D18"/>
    <mergeCell ref="C20:E20"/>
    <mergeCell ref="B23:G26"/>
    <mergeCell ref="C27:F27"/>
    <mergeCell ref="C33:F33"/>
    <mergeCell ref="C13:F13"/>
    <mergeCell ref="B2:G2"/>
    <mergeCell ref="B7:G7"/>
    <mergeCell ref="C9:F9"/>
    <mergeCell ref="C11:F11"/>
    <mergeCell ref="B5:C5"/>
    <mergeCell ref="B6:G6"/>
  </mergeCells>
  <pageMargins left="0.98425196850393704" right="0.78740157480314965" top="0.58333333333333337" bottom="0.78740157480314965" header="0.19685039370078741" footer="0.19685039370078741"/>
  <pageSetup paperSize="9" scale="85" orientation="portrait" r:id="rId1"/>
  <headerFooter alignWithMargins="0">
    <oddHeader>&amp;CUreditev površin za kolesarje in pešce
v križišču Straške (LC 295041) in Povhove (LK 299091) ulice</oddHeader>
    <oddFooter>&amp;C&amp;"Arial,Krepko"
&amp;A&amp;R&amp;"Arial,Navadno"&amp;10&amp;P od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3:N356"/>
  <sheetViews>
    <sheetView showZeros="0" view="pageBreakPreview" zoomScale="145" zoomScaleNormal="100" zoomScaleSheetLayoutView="145" workbookViewId="0">
      <selection activeCell="G55" sqref="G55"/>
    </sheetView>
  </sheetViews>
  <sheetFormatPr defaultColWidth="8.85546875" defaultRowHeight="12.75"/>
  <cols>
    <col min="1" max="1" width="5.42578125" style="58" customWidth="1"/>
    <col min="2" max="2" width="6.28515625" style="58" customWidth="1"/>
    <col min="3" max="3" width="37.85546875" style="58" customWidth="1"/>
    <col min="4" max="4" width="24.85546875" style="67" customWidth="1"/>
    <col min="5" max="5" width="9.140625" style="55" bestFit="1" customWidth="1"/>
    <col min="6" max="6" width="6.28515625" style="71" customWidth="1"/>
    <col min="7" max="7" width="10.5703125" style="58" customWidth="1"/>
    <col min="8" max="8" width="15.42578125" style="55" customWidth="1"/>
    <col min="9" max="9" width="17.28515625" style="58" customWidth="1"/>
    <col min="10" max="10" width="11.7109375" style="58" bestFit="1" customWidth="1"/>
    <col min="11" max="16384" width="8.85546875" style="58"/>
  </cols>
  <sheetData>
    <row r="3" spans="1:8" ht="18.75">
      <c r="C3" s="158" t="s">
        <v>31</v>
      </c>
      <c r="D3" s="159"/>
      <c r="E3" s="160"/>
      <c r="F3" s="159"/>
      <c r="G3" s="159"/>
      <c r="H3" s="159"/>
    </row>
    <row r="4" spans="1:8">
      <c r="D4" s="58"/>
      <c r="F4" s="58"/>
      <c r="H4" s="58"/>
    </row>
    <row r="5" spans="1:8" ht="45" customHeight="1">
      <c r="A5" s="304" t="s">
        <v>8</v>
      </c>
      <c r="B5" s="304"/>
      <c r="C5" s="305" t="s">
        <v>150</v>
      </c>
      <c r="D5" s="305"/>
      <c r="E5" s="305"/>
      <c r="F5" s="305"/>
      <c r="G5" s="162"/>
      <c r="H5" s="162"/>
    </row>
    <row r="6" spans="1:8" ht="18">
      <c r="A6" s="307" t="s">
        <v>32</v>
      </c>
      <c r="B6" s="307"/>
      <c r="C6" s="308" t="s">
        <v>126</v>
      </c>
      <c r="D6" s="308"/>
      <c r="E6" s="163"/>
      <c r="F6" s="161"/>
      <c r="G6" s="162"/>
      <c r="H6" s="162"/>
    </row>
    <row r="7" spans="1:8" ht="15.75">
      <c r="A7" s="306" t="s">
        <v>110</v>
      </c>
      <c r="B7" s="306"/>
      <c r="C7" s="164" t="s">
        <v>151</v>
      </c>
      <c r="D7" s="165"/>
      <c r="E7" s="166"/>
      <c r="F7" s="165"/>
      <c r="G7" s="165"/>
      <c r="H7" s="167"/>
    </row>
    <row r="8" spans="1:8">
      <c r="D8" s="58"/>
      <c r="F8" s="58"/>
      <c r="H8" s="58"/>
    </row>
    <row r="9" spans="1:8" ht="15.75" customHeight="1">
      <c r="B9" s="68"/>
      <c r="C9" s="68" t="s">
        <v>33</v>
      </c>
      <c r="D9" s="68"/>
      <c r="E9" s="168"/>
      <c r="F9" s="169"/>
      <c r="G9" s="169"/>
      <c r="H9" s="60">
        <f>H82</f>
        <v>0</v>
      </c>
    </row>
    <row r="10" spans="1:8">
      <c r="D10" s="58"/>
      <c r="E10" s="170"/>
      <c r="F10" s="171"/>
      <c r="G10" s="171"/>
      <c r="H10" s="172">
        <f t="shared" ref="H10:H22" si="0">E10</f>
        <v>0</v>
      </c>
    </row>
    <row r="11" spans="1:8" ht="15">
      <c r="B11" s="68"/>
      <c r="C11" s="68" t="s">
        <v>34</v>
      </c>
      <c r="D11" s="68"/>
      <c r="E11" s="168"/>
      <c r="F11" s="169"/>
      <c r="G11" s="169"/>
      <c r="H11" s="60">
        <f>H123</f>
        <v>0</v>
      </c>
    </row>
    <row r="12" spans="1:8">
      <c r="D12" s="58"/>
      <c r="E12" s="170"/>
      <c r="F12" s="171"/>
      <c r="G12" s="171"/>
      <c r="H12" s="172">
        <f t="shared" si="0"/>
        <v>0</v>
      </c>
    </row>
    <row r="13" spans="1:8" ht="15">
      <c r="B13" s="68"/>
      <c r="C13" s="68" t="s">
        <v>35</v>
      </c>
      <c r="D13" s="68"/>
      <c r="E13" s="168"/>
      <c r="F13" s="169"/>
      <c r="G13" s="169"/>
      <c r="H13" s="60">
        <f>H163</f>
        <v>0</v>
      </c>
    </row>
    <row r="14" spans="1:8">
      <c r="D14" s="58"/>
      <c r="E14" s="170"/>
      <c r="F14" s="171"/>
      <c r="G14" s="171"/>
      <c r="H14" s="172">
        <f t="shared" si="0"/>
        <v>0</v>
      </c>
    </row>
    <row r="15" spans="1:8" ht="15">
      <c r="B15" s="68"/>
      <c r="C15" s="68" t="s">
        <v>36</v>
      </c>
      <c r="D15" s="68"/>
      <c r="E15" s="173"/>
      <c r="F15" s="169"/>
      <c r="G15" s="169"/>
      <c r="H15" s="174">
        <f>H189</f>
        <v>0</v>
      </c>
    </row>
    <row r="16" spans="1:8">
      <c r="D16" s="58"/>
      <c r="E16" s="170"/>
      <c r="F16" s="171"/>
      <c r="G16" s="171"/>
      <c r="H16" s="172">
        <f t="shared" si="0"/>
        <v>0</v>
      </c>
    </row>
    <row r="17" spans="2:8" ht="15">
      <c r="B17" s="68"/>
      <c r="C17" s="68" t="s">
        <v>37</v>
      </c>
      <c r="D17" s="68"/>
      <c r="E17" s="168"/>
      <c r="F17" s="169"/>
      <c r="G17" s="169"/>
      <c r="H17" s="60">
        <f>H198</f>
        <v>0</v>
      </c>
    </row>
    <row r="18" spans="2:8">
      <c r="D18" s="58"/>
      <c r="E18" s="170"/>
      <c r="F18" s="171"/>
      <c r="G18" s="171"/>
      <c r="H18" s="172"/>
    </row>
    <row r="19" spans="2:8" ht="15">
      <c r="B19" s="68"/>
      <c r="C19" s="68" t="s">
        <v>38</v>
      </c>
      <c r="D19" s="68"/>
      <c r="E19" s="168"/>
      <c r="F19" s="169"/>
      <c r="G19" s="169"/>
      <c r="H19" s="60">
        <f>H258</f>
        <v>0</v>
      </c>
    </row>
    <row r="20" spans="2:8">
      <c r="D20" s="58"/>
      <c r="E20" s="170"/>
      <c r="F20" s="171"/>
      <c r="G20" s="171"/>
      <c r="H20" s="172"/>
    </row>
    <row r="21" spans="2:8" ht="15">
      <c r="B21" s="68"/>
      <c r="C21" s="68" t="s">
        <v>39</v>
      </c>
      <c r="D21" s="68"/>
      <c r="E21" s="173"/>
      <c r="F21" s="169"/>
      <c r="G21" s="169"/>
      <c r="H21" s="60">
        <f>H289</f>
        <v>0</v>
      </c>
    </row>
    <row r="22" spans="2:8" ht="15">
      <c r="B22" s="68"/>
      <c r="C22" s="68"/>
      <c r="D22" s="175"/>
      <c r="E22" s="170"/>
      <c r="F22" s="176"/>
      <c r="G22" s="171"/>
      <c r="H22" s="172">
        <f t="shared" si="0"/>
        <v>0</v>
      </c>
    </row>
    <row r="23" spans="2:8" ht="15.75" thickBot="1">
      <c r="B23" s="68"/>
      <c r="C23" s="177" t="s">
        <v>40</v>
      </c>
      <c r="D23" s="178"/>
      <c r="E23" s="179"/>
      <c r="F23" s="180"/>
      <c r="G23" s="180"/>
      <c r="H23" s="181">
        <f>SUM(H8:H22)*0.05</f>
        <v>0</v>
      </c>
    </row>
    <row r="24" spans="2:8">
      <c r="D24" s="58"/>
      <c r="E24" s="168"/>
      <c r="F24" s="182"/>
      <c r="G24" s="182"/>
      <c r="H24" s="58"/>
    </row>
    <row r="25" spans="2:8" ht="15.75">
      <c r="B25" s="68"/>
      <c r="C25" s="68"/>
      <c r="D25" s="183" t="s">
        <v>2</v>
      </c>
      <c r="E25" s="168"/>
      <c r="F25" s="302"/>
      <c r="G25" s="302"/>
      <c r="H25" s="184">
        <f>SUM(H9:H23)</f>
        <v>0</v>
      </c>
    </row>
    <row r="26" spans="2:8" ht="15">
      <c r="D26" s="58"/>
      <c r="E26" s="168"/>
      <c r="F26" s="171"/>
      <c r="G26" s="171"/>
      <c r="H26" s="185"/>
    </row>
    <row r="27" spans="2:8" ht="15.75">
      <c r="B27" s="68"/>
      <c r="C27" s="68"/>
      <c r="D27" s="183" t="s">
        <v>1</v>
      </c>
      <c r="E27" s="168"/>
      <c r="F27" s="302"/>
      <c r="G27" s="302"/>
      <c r="H27" s="184">
        <f>H25*0.22</f>
        <v>0</v>
      </c>
    </row>
    <row r="28" spans="2:8" ht="15">
      <c r="D28" s="58"/>
      <c r="E28" s="168"/>
      <c r="F28" s="171"/>
      <c r="G28" s="171"/>
      <c r="H28" s="185"/>
    </row>
    <row r="29" spans="2:8" ht="18.75" thickBot="1">
      <c r="B29" s="68"/>
      <c r="C29" s="68"/>
      <c r="D29" s="186" t="s">
        <v>0</v>
      </c>
      <c r="E29" s="303"/>
      <c r="F29" s="303"/>
      <c r="G29" s="303"/>
      <c r="H29" s="187">
        <f>H25+H27</f>
        <v>0</v>
      </c>
    </row>
    <row r="30" spans="2:8">
      <c r="D30" s="58"/>
      <c r="F30" s="58"/>
      <c r="H30" s="58"/>
    </row>
    <row r="31" spans="2:8">
      <c r="D31" s="58"/>
      <c r="F31" s="58"/>
      <c r="H31" s="58"/>
    </row>
    <row r="32" spans="2:8" ht="12.75" customHeight="1">
      <c r="C32" s="299" t="s">
        <v>41</v>
      </c>
      <c r="D32" s="299"/>
      <c r="E32" s="299"/>
      <c r="F32" s="299"/>
      <c r="G32" s="299"/>
      <c r="H32" s="123"/>
    </row>
    <row r="33" spans="2:12">
      <c r="C33" s="299"/>
      <c r="D33" s="299"/>
      <c r="E33" s="299"/>
      <c r="F33" s="299"/>
      <c r="G33" s="299"/>
      <c r="H33" s="123"/>
    </row>
    <row r="34" spans="2:12">
      <c r="C34" s="299"/>
      <c r="D34" s="299"/>
      <c r="E34" s="299"/>
      <c r="F34" s="299"/>
      <c r="G34" s="299"/>
      <c r="H34" s="123"/>
    </row>
    <row r="35" spans="2:12">
      <c r="C35" s="299"/>
      <c r="D35" s="299"/>
      <c r="E35" s="299"/>
      <c r="F35" s="299"/>
      <c r="G35" s="299"/>
      <c r="H35" s="123"/>
    </row>
    <row r="36" spans="2:12">
      <c r="D36" s="58"/>
      <c r="F36" s="58"/>
      <c r="H36" s="58"/>
    </row>
    <row r="37" spans="2:12" ht="12.75" customHeight="1">
      <c r="C37" s="299" t="s">
        <v>42</v>
      </c>
      <c r="D37" s="299"/>
      <c r="E37" s="299"/>
      <c r="F37" s="299"/>
      <c r="G37" s="299"/>
      <c r="H37" s="123"/>
    </row>
    <row r="38" spans="2:12">
      <c r="C38" s="299"/>
      <c r="D38" s="299"/>
      <c r="E38" s="299"/>
      <c r="F38" s="299"/>
      <c r="G38" s="299"/>
      <c r="H38" s="123"/>
    </row>
    <row r="39" spans="2:12">
      <c r="C39" s="299"/>
      <c r="D39" s="299"/>
      <c r="E39" s="299"/>
      <c r="F39" s="299"/>
      <c r="G39" s="299"/>
      <c r="H39" s="153"/>
      <c r="I39" s="153"/>
      <c r="J39" s="153"/>
      <c r="K39" s="153"/>
      <c r="L39" s="153"/>
    </row>
    <row r="40" spans="2:12" ht="16.899999999999999" customHeight="1">
      <c r="C40" s="299"/>
      <c r="D40" s="299"/>
      <c r="E40" s="299"/>
      <c r="F40" s="299"/>
      <c r="G40" s="299"/>
      <c r="H40" s="153"/>
      <c r="I40" s="153"/>
      <c r="J40" s="153"/>
      <c r="K40" s="153"/>
      <c r="L40" s="153"/>
    </row>
    <row r="41" spans="2:12">
      <c r="C41" s="299"/>
      <c r="D41" s="299"/>
      <c r="E41" s="299"/>
      <c r="F41" s="299"/>
      <c r="G41" s="123"/>
      <c r="H41" s="153"/>
      <c r="I41" s="153"/>
      <c r="J41" s="153"/>
      <c r="K41" s="153"/>
      <c r="L41" s="153"/>
    </row>
    <row r="42" spans="2:12">
      <c r="D42" s="58"/>
      <c r="F42" s="58"/>
      <c r="H42" s="153"/>
      <c r="I42" s="153"/>
      <c r="J42" s="153"/>
      <c r="K42" s="153"/>
      <c r="L42" s="153"/>
    </row>
    <row r="43" spans="2:12" ht="12.75" customHeight="1">
      <c r="C43" s="299" t="s">
        <v>353</v>
      </c>
      <c r="D43" s="299"/>
      <c r="E43" s="299"/>
      <c r="F43" s="299"/>
      <c r="G43" s="299"/>
      <c r="H43" s="153"/>
      <c r="I43" s="153"/>
      <c r="J43" s="153"/>
      <c r="K43" s="153"/>
      <c r="L43" s="153"/>
    </row>
    <row r="44" spans="2:12">
      <c r="C44" s="299"/>
      <c r="D44" s="299"/>
      <c r="E44" s="299"/>
      <c r="F44" s="299"/>
      <c r="G44" s="299"/>
      <c r="H44" s="153"/>
      <c r="I44" s="153"/>
      <c r="J44" s="153"/>
      <c r="K44" s="153"/>
      <c r="L44" s="153"/>
    </row>
    <row r="45" spans="2:12">
      <c r="C45" s="299"/>
      <c r="D45" s="299"/>
      <c r="E45" s="299"/>
      <c r="F45" s="299"/>
      <c r="G45" s="299"/>
      <c r="H45" s="153"/>
      <c r="I45" s="153"/>
      <c r="J45" s="153"/>
      <c r="K45" s="153"/>
      <c r="L45" s="153"/>
    </row>
    <row r="46" spans="2:12">
      <c r="C46" s="299"/>
      <c r="D46" s="299"/>
      <c r="E46" s="299"/>
      <c r="F46" s="299"/>
      <c r="G46" s="299"/>
      <c r="H46" s="153"/>
      <c r="I46" s="153"/>
      <c r="J46" s="153"/>
      <c r="K46" s="153"/>
      <c r="L46" s="153"/>
    </row>
    <row r="47" spans="2:12">
      <c r="B47" s="123"/>
      <c r="C47" s="299"/>
      <c r="D47" s="299"/>
      <c r="E47" s="299"/>
      <c r="F47" s="299"/>
      <c r="G47" s="123"/>
      <c r="H47" s="123"/>
    </row>
    <row r="48" spans="2:12">
      <c r="C48" s="299"/>
      <c r="D48" s="299"/>
      <c r="E48" s="299"/>
      <c r="F48" s="299"/>
    </row>
    <row r="50" spans="1:12" s="89" customFormat="1">
      <c r="A50" s="88" t="s">
        <v>43</v>
      </c>
      <c r="C50" s="88" t="s">
        <v>44</v>
      </c>
      <c r="D50" s="88" t="s">
        <v>45</v>
      </c>
      <c r="E50" s="90" t="s">
        <v>46</v>
      </c>
      <c r="F50" s="91" t="s">
        <v>47</v>
      </c>
      <c r="G50" s="92" t="s">
        <v>48</v>
      </c>
      <c r="H50" s="93" t="s">
        <v>49</v>
      </c>
      <c r="L50" s="58"/>
    </row>
    <row r="51" spans="1:12" s="89" customFormat="1" thickBot="1">
      <c r="A51" s="94" t="s">
        <v>50</v>
      </c>
      <c r="B51" s="95"/>
      <c r="C51" s="94" t="s">
        <v>50</v>
      </c>
      <c r="D51" s="96"/>
      <c r="E51" s="97" t="s">
        <v>50</v>
      </c>
      <c r="F51" s="98"/>
      <c r="G51" s="99" t="s">
        <v>51</v>
      </c>
      <c r="H51" s="100"/>
    </row>
    <row r="52" spans="1:12" ht="13.5" thickTop="1">
      <c r="A52" s="101" t="s">
        <v>7</v>
      </c>
      <c r="B52" s="102"/>
      <c r="C52" s="101" t="s">
        <v>6</v>
      </c>
      <c r="D52" s="81"/>
      <c r="E52" s="188"/>
      <c r="F52" s="189"/>
      <c r="G52" s="102"/>
      <c r="H52" s="188"/>
    </row>
    <row r="53" spans="1:12">
      <c r="A53" s="52"/>
      <c r="B53" s="52"/>
      <c r="C53" s="53"/>
      <c r="F53" s="56"/>
      <c r="G53" s="57"/>
    </row>
    <row r="54" spans="1:12">
      <c r="A54" s="69" t="s">
        <v>52</v>
      </c>
      <c r="C54" s="70" t="s">
        <v>11</v>
      </c>
      <c r="F54" s="56"/>
      <c r="G54" s="57"/>
    </row>
    <row r="55" spans="1:12" ht="33.75">
      <c r="A55" s="52">
        <v>11</v>
      </c>
      <c r="B55" s="52">
        <v>131</v>
      </c>
      <c r="C55" s="53" t="s">
        <v>129</v>
      </c>
      <c r="D55" s="54" t="s">
        <v>148</v>
      </c>
      <c r="E55" s="55">
        <v>0.15</v>
      </c>
      <c r="F55" s="157" t="s">
        <v>53</v>
      </c>
      <c r="G55" s="191"/>
      <c r="H55" s="60">
        <f>E55*G55</f>
        <v>0</v>
      </c>
    </row>
    <row r="56" spans="1:12">
      <c r="A56" s="52"/>
      <c r="B56" s="52"/>
      <c r="C56" s="53"/>
      <c r="F56" s="56"/>
      <c r="G56" s="57"/>
    </row>
    <row r="57" spans="1:12" ht="38.25">
      <c r="A57" s="52">
        <v>11</v>
      </c>
      <c r="B57" s="52">
        <v>321</v>
      </c>
      <c r="C57" s="53" t="s">
        <v>127</v>
      </c>
      <c r="D57" s="67" t="s">
        <v>128</v>
      </c>
      <c r="E57" s="55">
        <v>1</v>
      </c>
      <c r="F57" s="157"/>
      <c r="G57" s="191"/>
      <c r="H57" s="60">
        <f>E57*G57</f>
        <v>0</v>
      </c>
    </row>
    <row r="58" spans="1:12">
      <c r="A58" s="52"/>
      <c r="B58" s="52"/>
      <c r="C58" s="53"/>
      <c r="F58" s="56"/>
      <c r="G58" s="57"/>
    </row>
    <row r="59" spans="1:12">
      <c r="A59" s="69" t="s">
        <v>29</v>
      </c>
      <c r="C59" s="70" t="s">
        <v>10</v>
      </c>
    </row>
    <row r="60" spans="1:12">
      <c r="A60" s="61" t="s">
        <v>54</v>
      </c>
      <c r="B60" s="62"/>
      <c r="C60" s="63" t="s">
        <v>55</v>
      </c>
      <c r="D60" s="64"/>
      <c r="E60" s="65"/>
      <c r="F60" s="116"/>
      <c r="G60" s="117"/>
      <c r="H60" s="65"/>
    </row>
    <row r="61" spans="1:12" ht="33.75">
      <c r="A61" s="52" t="s">
        <v>156</v>
      </c>
      <c r="B61" s="52" t="s">
        <v>157</v>
      </c>
      <c r="C61" s="53" t="s">
        <v>155</v>
      </c>
      <c r="D61" s="54" t="s">
        <v>158</v>
      </c>
      <c r="E61" s="55">
        <v>1</v>
      </c>
      <c r="F61" s="56" t="s">
        <v>9</v>
      </c>
      <c r="G61" s="191"/>
      <c r="H61" s="60">
        <f>E61*G61</f>
        <v>0</v>
      </c>
    </row>
    <row r="62" spans="1:12">
      <c r="A62" s="52"/>
      <c r="B62" s="52"/>
      <c r="C62" s="53"/>
      <c r="D62" s="54"/>
      <c r="F62" s="56"/>
      <c r="G62" s="59"/>
    </row>
    <row r="63" spans="1:12" ht="45">
      <c r="A63" s="52">
        <v>12</v>
      </c>
      <c r="B63" s="52" t="s">
        <v>159</v>
      </c>
      <c r="C63" s="53" t="s">
        <v>154</v>
      </c>
      <c r="D63" s="54" t="s">
        <v>161</v>
      </c>
      <c r="E63" s="55">
        <v>2</v>
      </c>
      <c r="F63" s="56" t="s">
        <v>9</v>
      </c>
      <c r="G63" s="191"/>
      <c r="H63" s="60">
        <f>E63*G63</f>
        <v>0</v>
      </c>
    </row>
    <row r="64" spans="1:12">
      <c r="A64" s="52"/>
      <c r="B64" s="52"/>
      <c r="C64" s="53"/>
      <c r="D64" s="54"/>
      <c r="F64" s="56"/>
      <c r="G64" s="57"/>
    </row>
    <row r="65" spans="1:9" ht="45">
      <c r="A65" s="52">
        <v>12</v>
      </c>
      <c r="B65" s="52">
        <v>282</v>
      </c>
      <c r="C65" s="53" t="s">
        <v>114</v>
      </c>
      <c r="D65" s="54" t="s">
        <v>162</v>
      </c>
      <c r="E65" s="55">
        <v>3</v>
      </c>
      <c r="F65" s="56" t="s">
        <v>9</v>
      </c>
      <c r="G65" s="191"/>
      <c r="H65" s="60">
        <f>E65*G65</f>
        <v>0</v>
      </c>
    </row>
    <row r="66" spans="1:9">
      <c r="A66" s="52"/>
      <c r="B66" s="52"/>
      <c r="C66" s="53"/>
      <c r="D66" s="54"/>
      <c r="F66" s="56"/>
      <c r="G66" s="57"/>
    </row>
    <row r="67" spans="1:9" ht="56.25">
      <c r="A67" s="52">
        <v>12</v>
      </c>
      <c r="B67" s="52">
        <v>286</v>
      </c>
      <c r="C67" s="53" t="s">
        <v>153</v>
      </c>
      <c r="D67" s="54" t="s">
        <v>163</v>
      </c>
      <c r="E67" s="55">
        <v>1</v>
      </c>
      <c r="F67" s="56" t="s">
        <v>160</v>
      </c>
      <c r="G67" s="191"/>
      <c r="H67" s="60">
        <f>E67*G67</f>
        <v>0</v>
      </c>
    </row>
    <row r="68" spans="1:9">
      <c r="A68" s="52"/>
      <c r="B68" s="52"/>
      <c r="C68" s="53"/>
      <c r="D68" s="54"/>
      <c r="F68" s="56"/>
      <c r="G68" s="57"/>
    </row>
    <row r="69" spans="1:9">
      <c r="A69" s="61" t="s">
        <v>56</v>
      </c>
      <c r="B69" s="62"/>
      <c r="C69" s="63" t="s">
        <v>57</v>
      </c>
      <c r="D69" s="64"/>
      <c r="E69" s="65"/>
      <c r="F69" s="66"/>
      <c r="G69" s="62"/>
      <c r="H69" s="65"/>
    </row>
    <row r="70" spans="1:9" ht="25.5">
      <c r="A70" s="52">
        <v>12</v>
      </c>
      <c r="B70" s="52">
        <v>322</v>
      </c>
      <c r="C70" s="53" t="s">
        <v>130</v>
      </c>
      <c r="D70" s="54"/>
      <c r="E70" s="55">
        <v>88</v>
      </c>
      <c r="F70" s="56" t="s">
        <v>27</v>
      </c>
      <c r="G70" s="191"/>
      <c r="H70" s="60">
        <f>E70*G70</f>
        <v>0</v>
      </c>
    </row>
    <row r="71" spans="1:9">
      <c r="A71" s="52"/>
      <c r="B71" s="52"/>
      <c r="C71" s="53"/>
      <c r="D71" s="54"/>
      <c r="F71" s="56"/>
      <c r="G71" s="57"/>
    </row>
    <row r="72" spans="1:9" ht="25.5">
      <c r="A72" s="52">
        <v>12</v>
      </c>
      <c r="B72" s="52">
        <v>382</v>
      </c>
      <c r="C72" s="53" t="s">
        <v>131</v>
      </c>
      <c r="D72" s="54" t="s">
        <v>132</v>
      </c>
      <c r="E72" s="55">
        <v>95</v>
      </c>
      <c r="F72" s="56" t="s">
        <v>28</v>
      </c>
      <c r="G72" s="191"/>
      <c r="H72" s="60">
        <f>E72*G72</f>
        <v>0</v>
      </c>
    </row>
    <row r="73" spans="1:9" ht="15">
      <c r="A73" s="52"/>
      <c r="B73" s="52"/>
      <c r="C73" s="53"/>
      <c r="F73" s="56"/>
      <c r="G73" s="57"/>
      <c r="I73" s="68"/>
    </row>
    <row r="74" spans="1:9" ht="25.5">
      <c r="A74" s="52">
        <v>12</v>
      </c>
      <c r="B74" s="52">
        <v>391</v>
      </c>
      <c r="C74" s="53" t="s">
        <v>58</v>
      </c>
      <c r="E74" s="55">
        <v>62</v>
      </c>
      <c r="F74" s="56" t="s">
        <v>28</v>
      </c>
      <c r="G74" s="191"/>
      <c r="H74" s="60">
        <f>E74*G74</f>
        <v>0</v>
      </c>
      <c r="I74" s="68"/>
    </row>
    <row r="75" spans="1:9" ht="15">
      <c r="A75" s="52"/>
      <c r="B75" s="52"/>
      <c r="C75" s="53"/>
      <c r="F75" s="56"/>
      <c r="G75" s="57"/>
      <c r="I75" s="68"/>
    </row>
    <row r="76" spans="1:9">
      <c r="A76" s="69" t="s">
        <v>90</v>
      </c>
      <c r="C76" s="70" t="s">
        <v>91</v>
      </c>
    </row>
    <row r="77" spans="1:9">
      <c r="A77" s="61" t="s">
        <v>109</v>
      </c>
      <c r="B77" s="62"/>
      <c r="C77" s="63" t="s">
        <v>115</v>
      </c>
      <c r="D77" s="64"/>
      <c r="E77" s="65"/>
      <c r="F77" s="66"/>
      <c r="G77" s="62"/>
      <c r="H77" s="65"/>
    </row>
    <row r="78" spans="1:9" ht="102">
      <c r="A78" s="52" t="s">
        <v>133</v>
      </c>
      <c r="B78" s="52" t="s">
        <v>81</v>
      </c>
      <c r="C78" s="53" t="s">
        <v>201</v>
      </c>
      <c r="D78" s="54" t="s">
        <v>202</v>
      </c>
      <c r="E78" s="55">
        <v>1</v>
      </c>
      <c r="F78" s="56" t="s">
        <v>134</v>
      </c>
      <c r="G78" s="191"/>
      <c r="H78" s="60">
        <f>E78*G78</f>
        <v>0</v>
      </c>
    </row>
    <row r="80" spans="1:9" ht="102">
      <c r="A80" s="52" t="s">
        <v>133</v>
      </c>
      <c r="B80" s="72" t="s">
        <v>103</v>
      </c>
      <c r="C80" s="53" t="s">
        <v>203</v>
      </c>
      <c r="D80" s="54" t="s">
        <v>204</v>
      </c>
      <c r="E80" s="55">
        <v>1</v>
      </c>
      <c r="F80" s="56" t="s">
        <v>134</v>
      </c>
      <c r="G80" s="191"/>
      <c r="H80" s="60">
        <f>E80*G80</f>
        <v>0</v>
      </c>
    </row>
    <row r="81" spans="1:9" ht="13.5" thickBot="1">
      <c r="A81" s="73"/>
      <c r="B81" s="73"/>
      <c r="C81" s="74"/>
      <c r="D81" s="75"/>
      <c r="E81" s="76"/>
      <c r="F81" s="77"/>
      <c r="G81" s="78"/>
      <c r="H81" s="76"/>
    </row>
    <row r="82" spans="1:9" ht="15">
      <c r="A82" s="79" t="s">
        <v>7</v>
      </c>
      <c r="B82" s="80"/>
      <c r="C82" s="79" t="s">
        <v>6</v>
      </c>
      <c r="D82" s="81"/>
      <c r="E82" s="82"/>
      <c r="F82" s="83"/>
      <c r="G82" s="84" t="s">
        <v>59</v>
      </c>
      <c r="H82" s="85">
        <f>SUM(H53:H81)</f>
        <v>0</v>
      </c>
    </row>
    <row r="83" spans="1:9" ht="15">
      <c r="A83" s="68"/>
      <c r="B83" s="68"/>
      <c r="C83" s="68"/>
      <c r="E83" s="86"/>
      <c r="F83" s="87"/>
      <c r="G83" s="68"/>
      <c r="H83" s="86"/>
    </row>
    <row r="84" spans="1:9">
      <c r="A84" s="88" t="s">
        <v>43</v>
      </c>
      <c r="B84" s="89"/>
      <c r="C84" s="88" t="s">
        <v>44</v>
      </c>
      <c r="D84" s="88" t="s">
        <v>45</v>
      </c>
      <c r="E84" s="90" t="s">
        <v>46</v>
      </c>
      <c r="F84" s="91" t="s">
        <v>47</v>
      </c>
      <c r="G84" s="92" t="s">
        <v>48</v>
      </c>
      <c r="H84" s="93" t="s">
        <v>49</v>
      </c>
    </row>
    <row r="85" spans="1:9" ht="13.5" thickBot="1">
      <c r="A85" s="94" t="s">
        <v>50</v>
      </c>
      <c r="B85" s="95"/>
      <c r="C85" s="94" t="s">
        <v>50</v>
      </c>
      <c r="D85" s="96"/>
      <c r="E85" s="97" t="s">
        <v>50</v>
      </c>
      <c r="F85" s="98"/>
      <c r="G85" s="99" t="s">
        <v>51</v>
      </c>
      <c r="H85" s="100"/>
    </row>
    <row r="86" spans="1:9" ht="13.5" thickTop="1">
      <c r="A86" s="101" t="s">
        <v>30</v>
      </c>
      <c r="B86" s="102"/>
      <c r="C86" s="101" t="s">
        <v>60</v>
      </c>
      <c r="D86" s="81"/>
      <c r="E86" s="103"/>
      <c r="F86" s="104"/>
      <c r="G86" s="105"/>
      <c r="H86" s="103"/>
    </row>
    <row r="88" spans="1:9">
      <c r="A88" s="61" t="s">
        <v>61</v>
      </c>
      <c r="B88" s="62"/>
      <c r="C88" s="63" t="s">
        <v>16</v>
      </c>
      <c r="D88" s="64"/>
      <c r="E88" s="65"/>
      <c r="F88" s="66"/>
      <c r="G88" s="62"/>
      <c r="H88" s="65"/>
    </row>
    <row r="89" spans="1:9" ht="25.5">
      <c r="A89" s="106" t="s">
        <v>15</v>
      </c>
      <c r="B89" s="52">
        <v>112</v>
      </c>
      <c r="C89" s="107" t="s">
        <v>25</v>
      </c>
      <c r="D89" s="54" t="s">
        <v>135</v>
      </c>
      <c r="E89" s="55">
        <v>3</v>
      </c>
      <c r="F89" s="56" t="s">
        <v>12</v>
      </c>
      <c r="G89" s="191"/>
      <c r="H89" s="60">
        <f>E89*G89</f>
        <v>0</v>
      </c>
    </row>
    <row r="90" spans="1:9" ht="20.25">
      <c r="A90" s="52"/>
      <c r="B90" s="52"/>
      <c r="C90" s="107"/>
      <c r="F90" s="56"/>
      <c r="I90" s="108"/>
    </row>
    <row r="91" spans="1:9" ht="25.5">
      <c r="A91" s="106" t="s">
        <v>15</v>
      </c>
      <c r="B91" s="52">
        <v>114</v>
      </c>
      <c r="C91" s="107" t="s">
        <v>62</v>
      </c>
      <c r="E91" s="55">
        <v>20</v>
      </c>
      <c r="F91" s="56" t="s">
        <v>12</v>
      </c>
      <c r="G91" s="191"/>
      <c r="H91" s="60">
        <f>E91*G91</f>
        <v>0</v>
      </c>
    </row>
    <row r="92" spans="1:9" ht="15">
      <c r="A92" s="52"/>
      <c r="B92" s="52"/>
      <c r="C92" s="107"/>
      <c r="F92" s="56"/>
      <c r="I92" s="68"/>
    </row>
    <row r="93" spans="1:9" ht="25.5">
      <c r="A93" s="52">
        <v>21</v>
      </c>
      <c r="B93" s="52">
        <v>224</v>
      </c>
      <c r="C93" s="53" t="s">
        <v>96</v>
      </c>
      <c r="E93" s="55">
        <v>74</v>
      </c>
      <c r="F93" s="56" t="s">
        <v>12</v>
      </c>
      <c r="G93" s="191"/>
      <c r="H93" s="60">
        <f>E93*G93</f>
        <v>0</v>
      </c>
    </row>
    <row r="94" spans="1:9">
      <c r="A94" s="52"/>
      <c r="B94" s="52"/>
      <c r="C94" s="53"/>
      <c r="F94" s="56"/>
      <c r="G94" s="57"/>
    </row>
    <row r="95" spans="1:9" ht="25.5">
      <c r="A95" s="52">
        <v>21</v>
      </c>
      <c r="B95" s="52">
        <v>234</v>
      </c>
      <c r="C95" s="53" t="s">
        <v>116</v>
      </c>
      <c r="D95" s="54"/>
      <c r="E95" s="55">
        <v>40</v>
      </c>
      <c r="F95" s="56" t="s">
        <v>12</v>
      </c>
      <c r="G95" s="191"/>
      <c r="H95" s="60">
        <f>E95*G95</f>
        <v>0</v>
      </c>
    </row>
    <row r="96" spans="1:9">
      <c r="A96" s="52"/>
      <c r="B96" s="52"/>
      <c r="C96" s="53"/>
      <c r="D96" s="54"/>
      <c r="F96" s="56"/>
      <c r="G96" s="57"/>
    </row>
    <row r="97" spans="1:14" ht="63.75">
      <c r="A97" s="52">
        <v>21</v>
      </c>
      <c r="B97" s="52">
        <v>364</v>
      </c>
      <c r="C97" s="53" t="s">
        <v>205</v>
      </c>
      <c r="D97" s="67" t="s">
        <v>206</v>
      </c>
      <c r="E97" s="55">
        <v>6</v>
      </c>
      <c r="F97" s="56" t="s">
        <v>12</v>
      </c>
      <c r="G97" s="191"/>
      <c r="H97" s="60">
        <f>E97*G97</f>
        <v>0</v>
      </c>
    </row>
    <row r="98" spans="1:14">
      <c r="A98" s="52"/>
      <c r="B98" s="52"/>
      <c r="C98" s="53"/>
      <c r="F98" s="56"/>
      <c r="G98" s="57"/>
    </row>
    <row r="99" spans="1:14" ht="25.5">
      <c r="A99" s="52">
        <v>21</v>
      </c>
      <c r="B99" s="52">
        <v>993</v>
      </c>
      <c r="C99" s="53" t="s">
        <v>123</v>
      </c>
      <c r="D99" s="54" t="s">
        <v>124</v>
      </c>
      <c r="E99" s="55">
        <v>10</v>
      </c>
      <c r="F99" s="56" t="s">
        <v>12</v>
      </c>
      <c r="G99" s="191"/>
      <c r="H99" s="60">
        <f>E99*G99</f>
        <v>0</v>
      </c>
    </row>
    <row r="100" spans="1:14">
      <c r="A100" s="52"/>
      <c r="B100" s="52"/>
      <c r="C100" s="53"/>
      <c r="F100" s="56"/>
      <c r="G100" s="57"/>
    </row>
    <row r="101" spans="1:14" ht="18.75">
      <c r="A101" s="61" t="s">
        <v>63</v>
      </c>
      <c r="B101" s="62"/>
      <c r="C101" s="63" t="s">
        <v>14</v>
      </c>
      <c r="D101" s="64"/>
      <c r="E101" s="65"/>
      <c r="F101" s="66"/>
      <c r="G101" s="62"/>
      <c r="H101" s="65"/>
      <c r="I101" s="109"/>
      <c r="J101" s="109"/>
      <c r="K101" s="109"/>
      <c r="L101" s="109"/>
      <c r="M101" s="109"/>
      <c r="N101" s="109"/>
    </row>
    <row r="102" spans="1:14" ht="25.5">
      <c r="A102" s="52">
        <v>22</v>
      </c>
      <c r="B102" s="52">
        <v>113</v>
      </c>
      <c r="C102" s="53" t="s">
        <v>117</v>
      </c>
      <c r="E102" s="55">
        <v>170</v>
      </c>
      <c r="F102" s="56" t="s">
        <v>27</v>
      </c>
      <c r="G102" s="191"/>
      <c r="H102" s="60">
        <f>E102*G102</f>
        <v>0</v>
      </c>
      <c r="I102" s="109"/>
      <c r="J102" s="109"/>
      <c r="K102" s="109"/>
      <c r="L102" s="109"/>
      <c r="M102" s="109"/>
      <c r="N102" s="109"/>
    </row>
    <row r="103" spans="1:14" ht="18.75">
      <c r="A103" s="52"/>
      <c r="B103" s="52"/>
      <c r="C103" s="53"/>
      <c r="F103" s="56"/>
      <c r="G103" s="57"/>
      <c r="I103" s="109"/>
    </row>
    <row r="104" spans="1:14">
      <c r="A104" s="61" t="s">
        <v>64</v>
      </c>
      <c r="B104" s="62"/>
      <c r="C104" s="63" t="s">
        <v>65</v>
      </c>
      <c r="D104" s="64"/>
      <c r="E104" s="65"/>
      <c r="F104" s="66"/>
      <c r="G104" s="62"/>
      <c r="H104" s="65"/>
      <c r="J104" s="58" t="s">
        <v>26</v>
      </c>
    </row>
    <row r="105" spans="1:14" ht="25.5">
      <c r="A105" s="52">
        <v>24</v>
      </c>
      <c r="B105" s="52">
        <v>474</v>
      </c>
      <c r="C105" s="53" t="s">
        <v>118</v>
      </c>
      <c r="D105" s="110"/>
      <c r="E105" s="55">
        <v>170</v>
      </c>
      <c r="F105" s="56" t="s">
        <v>27</v>
      </c>
      <c r="G105" s="191"/>
      <c r="H105" s="60">
        <f>E105*G105</f>
        <v>0</v>
      </c>
    </row>
    <row r="106" spans="1:14">
      <c r="A106" s="52"/>
      <c r="B106" s="52"/>
      <c r="C106" s="53"/>
      <c r="F106" s="56"/>
      <c r="G106" s="57"/>
    </row>
    <row r="107" spans="1:14">
      <c r="A107" s="61" t="s">
        <v>66</v>
      </c>
      <c r="B107" s="62"/>
      <c r="C107" s="63" t="s">
        <v>13</v>
      </c>
      <c r="D107" s="64"/>
      <c r="E107" s="65"/>
      <c r="F107" s="66"/>
      <c r="G107" s="62"/>
      <c r="H107" s="65"/>
    </row>
    <row r="108" spans="1:14" ht="25.5">
      <c r="A108" s="52">
        <v>25</v>
      </c>
      <c r="B108" s="52">
        <v>112</v>
      </c>
      <c r="C108" s="53" t="s">
        <v>67</v>
      </c>
      <c r="D108" s="67" t="s">
        <v>92</v>
      </c>
      <c r="E108" s="55">
        <v>20</v>
      </c>
      <c r="F108" s="56" t="s">
        <v>27</v>
      </c>
      <c r="G108" s="191"/>
      <c r="H108" s="60">
        <f>E108*G108</f>
        <v>0</v>
      </c>
    </row>
    <row r="109" spans="1:14" ht="18.75">
      <c r="A109" s="52"/>
      <c r="B109" s="52"/>
      <c r="C109" s="53"/>
      <c r="F109" s="56"/>
      <c r="G109" s="57"/>
      <c r="J109" s="109"/>
      <c r="K109" s="109"/>
      <c r="L109" s="109"/>
      <c r="M109" s="109"/>
      <c r="N109" s="109"/>
    </row>
    <row r="110" spans="1:14" ht="18.75">
      <c r="A110" s="52">
        <v>25</v>
      </c>
      <c r="B110" s="52">
        <v>151</v>
      </c>
      <c r="C110" s="111" t="s">
        <v>24</v>
      </c>
      <c r="E110" s="55">
        <f>E108</f>
        <v>20</v>
      </c>
      <c r="F110" s="56" t="s">
        <v>27</v>
      </c>
      <c r="G110" s="191"/>
      <c r="H110" s="60">
        <f>E110*G110</f>
        <v>0</v>
      </c>
      <c r="I110" s="109"/>
    </row>
    <row r="111" spans="1:14">
      <c r="A111" s="52"/>
      <c r="B111" s="52"/>
      <c r="C111" s="111"/>
      <c r="F111" s="56"/>
      <c r="G111" s="57"/>
    </row>
    <row r="112" spans="1:14">
      <c r="A112" s="61" t="s">
        <v>68</v>
      </c>
      <c r="B112" s="62"/>
      <c r="C112" s="63" t="s">
        <v>69</v>
      </c>
      <c r="D112" s="64"/>
      <c r="E112" s="65"/>
      <c r="F112" s="66"/>
      <c r="G112" s="62"/>
      <c r="H112" s="65"/>
    </row>
    <row r="113" spans="1:14" ht="25.5">
      <c r="A113" s="52">
        <v>29</v>
      </c>
      <c r="B113" s="52">
        <v>121</v>
      </c>
      <c r="C113" s="53" t="s">
        <v>136</v>
      </c>
      <c r="D113" s="54" t="s">
        <v>93</v>
      </c>
      <c r="E113" s="55">
        <f>E115*1.35+E117*1.5+E121+E119*1.5</f>
        <v>230.6</v>
      </c>
      <c r="F113" s="56" t="s">
        <v>70</v>
      </c>
      <c r="G113" s="191"/>
      <c r="H113" s="60">
        <f>E113*G113</f>
        <v>0</v>
      </c>
    </row>
    <row r="114" spans="1:14">
      <c r="A114" s="52"/>
      <c r="B114" s="52"/>
      <c r="C114" s="53"/>
      <c r="F114" s="56"/>
      <c r="G114" s="57"/>
      <c r="I114" s="67"/>
    </row>
    <row r="115" spans="1:14" ht="25.5">
      <c r="A115" s="52">
        <v>29</v>
      </c>
      <c r="B115" s="52">
        <v>131</v>
      </c>
      <c r="C115" s="53" t="s">
        <v>71</v>
      </c>
      <c r="D115" s="54"/>
      <c r="E115" s="55">
        <f>E91</f>
        <v>20</v>
      </c>
      <c r="F115" s="56" t="s">
        <v>12</v>
      </c>
      <c r="G115" s="191"/>
      <c r="H115" s="60">
        <f>E115*G115</f>
        <v>0</v>
      </c>
      <c r="I115" s="67"/>
    </row>
    <row r="116" spans="1:14">
      <c r="A116" s="52"/>
      <c r="B116" s="52"/>
      <c r="C116" s="53"/>
      <c r="F116" s="56"/>
      <c r="G116" s="57"/>
    </row>
    <row r="117" spans="1:14" ht="25.5">
      <c r="A117" s="52">
        <v>29</v>
      </c>
      <c r="B117" s="52">
        <v>133</v>
      </c>
      <c r="C117" s="53" t="s">
        <v>97</v>
      </c>
      <c r="D117" s="54"/>
      <c r="E117" s="55">
        <f>E93+E99</f>
        <v>84</v>
      </c>
      <c r="F117" s="56" t="s">
        <v>12</v>
      </c>
      <c r="G117" s="191"/>
      <c r="H117" s="60">
        <f>E117*G117</f>
        <v>0</v>
      </c>
      <c r="J117" s="112"/>
      <c r="K117" s="112"/>
      <c r="L117" s="112"/>
      <c r="M117" s="112"/>
      <c r="N117" s="112"/>
    </row>
    <row r="118" spans="1:14" ht="18.75">
      <c r="A118" s="52"/>
      <c r="B118" s="52"/>
      <c r="C118" s="53"/>
      <c r="D118" s="54"/>
      <c r="F118" s="56"/>
      <c r="G118" s="57"/>
      <c r="I118" s="113"/>
      <c r="J118" s="112"/>
      <c r="K118" s="112"/>
      <c r="L118" s="112"/>
      <c r="M118" s="112"/>
      <c r="N118" s="112"/>
    </row>
    <row r="119" spans="1:14" ht="25.5">
      <c r="A119" s="52">
        <v>29</v>
      </c>
      <c r="B119" s="52">
        <v>134</v>
      </c>
      <c r="C119" s="53" t="s">
        <v>119</v>
      </c>
      <c r="D119" s="54"/>
      <c r="E119" s="55">
        <f>E95</f>
        <v>40</v>
      </c>
      <c r="F119" s="56" t="s">
        <v>12</v>
      </c>
      <c r="G119" s="191"/>
      <c r="H119" s="60">
        <f>E119*G119</f>
        <v>0</v>
      </c>
      <c r="I119" s="112"/>
      <c r="J119" s="112"/>
      <c r="K119" s="112"/>
      <c r="L119" s="112"/>
      <c r="M119" s="112"/>
      <c r="N119" s="112"/>
    </row>
    <row r="120" spans="1:14" ht="18.75">
      <c r="A120" s="52"/>
      <c r="B120" s="52"/>
      <c r="C120" s="53"/>
      <c r="F120" s="56"/>
      <c r="G120" s="57"/>
      <c r="I120" s="112"/>
    </row>
    <row r="121" spans="1:14" ht="25.5">
      <c r="A121" s="52">
        <v>29</v>
      </c>
      <c r="B121" s="52">
        <v>153</v>
      </c>
      <c r="C121" s="53" t="s">
        <v>98</v>
      </c>
      <c r="D121" s="54"/>
      <c r="E121" s="55">
        <f>(E70*0.1*2)</f>
        <v>17.600000000000001</v>
      </c>
      <c r="F121" s="56" t="s">
        <v>70</v>
      </c>
      <c r="G121" s="191"/>
      <c r="H121" s="60">
        <f>E121*G121</f>
        <v>0</v>
      </c>
      <c r="I121" s="112"/>
    </row>
    <row r="122" spans="1:14" ht="19.5" thickBot="1">
      <c r="A122" s="73"/>
      <c r="B122" s="73"/>
      <c r="C122" s="74"/>
      <c r="D122" s="75"/>
      <c r="E122" s="76"/>
      <c r="F122" s="77"/>
      <c r="G122" s="78"/>
      <c r="H122" s="76"/>
      <c r="I122" s="112"/>
    </row>
    <row r="123" spans="1:14" ht="15">
      <c r="A123" s="79" t="s">
        <v>30</v>
      </c>
      <c r="B123" s="80"/>
      <c r="C123" s="79" t="s">
        <v>60</v>
      </c>
      <c r="D123" s="81"/>
      <c r="E123" s="82"/>
      <c r="F123" s="83"/>
      <c r="G123" s="84" t="s">
        <v>59</v>
      </c>
      <c r="H123" s="85">
        <f>SUM(H89:H122)</f>
        <v>0</v>
      </c>
    </row>
    <row r="125" spans="1:14">
      <c r="A125" s="88" t="s">
        <v>43</v>
      </c>
      <c r="B125" s="89"/>
      <c r="C125" s="88" t="s">
        <v>44</v>
      </c>
      <c r="D125" s="88" t="s">
        <v>45</v>
      </c>
      <c r="E125" s="90" t="s">
        <v>46</v>
      </c>
      <c r="F125" s="91" t="s">
        <v>47</v>
      </c>
      <c r="G125" s="92" t="s">
        <v>48</v>
      </c>
      <c r="H125" s="93" t="s">
        <v>49</v>
      </c>
    </row>
    <row r="126" spans="1:14" ht="13.5" thickBot="1">
      <c r="A126" s="94" t="s">
        <v>50</v>
      </c>
      <c r="B126" s="95"/>
      <c r="C126" s="94" t="s">
        <v>50</v>
      </c>
      <c r="D126" s="96"/>
      <c r="E126" s="97" t="s">
        <v>50</v>
      </c>
      <c r="F126" s="98"/>
      <c r="G126" s="99" t="s">
        <v>51</v>
      </c>
      <c r="H126" s="100"/>
    </row>
    <row r="127" spans="1:14" ht="13.5" thickTop="1">
      <c r="A127" s="101" t="s">
        <v>5</v>
      </c>
      <c r="B127" s="102"/>
      <c r="C127" s="101" t="s">
        <v>4</v>
      </c>
      <c r="D127" s="81"/>
      <c r="E127" s="103"/>
      <c r="F127" s="104"/>
      <c r="G127" s="105"/>
      <c r="H127" s="103"/>
    </row>
    <row r="129" spans="1:14">
      <c r="A129" s="69" t="s">
        <v>72</v>
      </c>
      <c r="C129" s="70" t="s">
        <v>73</v>
      </c>
    </row>
    <row r="130" spans="1:14">
      <c r="A130" s="61" t="s">
        <v>74</v>
      </c>
      <c r="B130" s="62"/>
      <c r="C130" s="63" t="s">
        <v>75</v>
      </c>
      <c r="D130" s="64"/>
      <c r="E130" s="65"/>
      <c r="F130" s="66"/>
      <c r="G130" s="62"/>
      <c r="H130" s="65"/>
    </row>
    <row r="131" spans="1:14" ht="38.25">
      <c r="A131" s="52">
        <v>31</v>
      </c>
      <c r="B131" s="52">
        <v>131</v>
      </c>
      <c r="C131" s="107" t="s">
        <v>99</v>
      </c>
      <c r="D131" s="54"/>
      <c r="E131" s="55">
        <v>30</v>
      </c>
      <c r="F131" s="56" t="s">
        <v>12</v>
      </c>
      <c r="G131" s="191"/>
      <c r="H131" s="60">
        <f>E131*G131</f>
        <v>0</v>
      </c>
    </row>
    <row r="132" spans="1:14">
      <c r="A132" s="52"/>
      <c r="B132" s="52"/>
      <c r="C132" s="107"/>
      <c r="D132" s="54"/>
      <c r="F132" s="56"/>
      <c r="G132" s="57"/>
    </row>
    <row r="133" spans="1:14" ht="38.25">
      <c r="A133" s="52">
        <v>31</v>
      </c>
      <c r="B133" s="52">
        <v>132</v>
      </c>
      <c r="C133" s="107" t="s">
        <v>258</v>
      </c>
      <c r="D133" s="54"/>
      <c r="E133" s="55">
        <v>5</v>
      </c>
      <c r="F133" s="56" t="s">
        <v>12</v>
      </c>
      <c r="G133" s="191"/>
      <c r="H133" s="60">
        <f>E133*G133</f>
        <v>0</v>
      </c>
    </row>
    <row r="134" spans="1:14">
      <c r="A134" s="52"/>
      <c r="B134" s="52"/>
      <c r="C134" s="107"/>
      <c r="D134" s="54"/>
      <c r="F134" s="56"/>
      <c r="G134" s="57"/>
    </row>
    <row r="135" spans="1:14" ht="25.5">
      <c r="A135" s="52">
        <v>31</v>
      </c>
      <c r="B135" s="52">
        <v>181</v>
      </c>
      <c r="C135" s="107" t="s">
        <v>120</v>
      </c>
      <c r="D135" s="54"/>
      <c r="E135" s="114">
        <f>(E131/0.2)*0.03</f>
        <v>4.5</v>
      </c>
      <c r="F135" s="56" t="s">
        <v>12</v>
      </c>
      <c r="G135" s="191"/>
      <c r="H135" s="60">
        <f>E135*G135</f>
        <v>0</v>
      </c>
    </row>
    <row r="136" spans="1:14">
      <c r="A136" s="52"/>
      <c r="B136" s="52"/>
      <c r="C136" s="107"/>
      <c r="D136" s="54"/>
      <c r="E136" s="114"/>
      <c r="F136" s="56"/>
      <c r="G136" s="57"/>
    </row>
    <row r="137" spans="1:14" ht="25.5">
      <c r="A137" s="52">
        <v>31</v>
      </c>
      <c r="B137" s="52">
        <v>564</v>
      </c>
      <c r="C137" s="107" t="s">
        <v>164</v>
      </c>
      <c r="D137" s="54"/>
      <c r="E137" s="55">
        <v>23</v>
      </c>
      <c r="F137" s="56" t="s">
        <v>27</v>
      </c>
      <c r="G137" s="191"/>
      <c r="H137" s="60">
        <f>E137*G137</f>
        <v>0</v>
      </c>
    </row>
    <row r="138" spans="1:14">
      <c r="A138" s="52"/>
      <c r="B138" s="52"/>
      <c r="C138" s="107"/>
      <c r="D138" s="54"/>
      <c r="F138" s="56"/>
      <c r="G138" s="57"/>
    </row>
    <row r="139" spans="1:14">
      <c r="A139" s="61" t="s">
        <v>76</v>
      </c>
      <c r="B139" s="62"/>
      <c r="C139" s="63" t="s">
        <v>77</v>
      </c>
      <c r="D139" s="64"/>
      <c r="E139" s="65"/>
      <c r="F139" s="66"/>
      <c r="G139" s="62"/>
      <c r="H139" s="65"/>
    </row>
    <row r="140" spans="1:14" ht="38.25">
      <c r="A140" s="52">
        <v>32</v>
      </c>
      <c r="B140" s="52">
        <v>254</v>
      </c>
      <c r="C140" s="53" t="s">
        <v>137</v>
      </c>
      <c r="D140" s="54" t="s">
        <v>207</v>
      </c>
      <c r="E140" s="55">
        <v>155</v>
      </c>
      <c r="F140" s="56" t="s">
        <v>27</v>
      </c>
      <c r="G140" s="191"/>
      <c r="H140" s="60">
        <f>E140*G140</f>
        <v>0</v>
      </c>
    </row>
    <row r="141" spans="1:14">
      <c r="A141" s="52"/>
      <c r="B141" s="52"/>
      <c r="C141" s="53"/>
      <c r="D141" s="54"/>
      <c r="F141" s="56"/>
      <c r="G141" s="57"/>
    </row>
    <row r="142" spans="1:14" ht="38.25">
      <c r="A142" s="52">
        <v>32</v>
      </c>
      <c r="B142" s="52">
        <v>273</v>
      </c>
      <c r="C142" s="53" t="s">
        <v>165</v>
      </c>
      <c r="D142" s="54"/>
      <c r="E142" s="55">
        <v>140</v>
      </c>
      <c r="F142" s="56" t="s">
        <v>27</v>
      </c>
      <c r="G142" s="191"/>
      <c r="H142" s="60">
        <f>E142*G142</f>
        <v>0</v>
      </c>
    </row>
    <row r="143" spans="1:14">
      <c r="A143" s="52"/>
      <c r="B143" s="52"/>
      <c r="C143" s="107"/>
      <c r="F143" s="56"/>
      <c r="G143" s="57"/>
    </row>
    <row r="144" spans="1:14" ht="15">
      <c r="A144" s="61" t="s">
        <v>100</v>
      </c>
      <c r="B144" s="62"/>
      <c r="C144" s="63" t="s">
        <v>101</v>
      </c>
      <c r="D144" s="115"/>
      <c r="E144" s="65"/>
      <c r="F144" s="116"/>
      <c r="G144" s="117"/>
      <c r="H144" s="65"/>
      <c r="I144" s="118"/>
      <c r="J144" s="118"/>
      <c r="K144" s="118"/>
      <c r="L144" s="118"/>
      <c r="M144" s="118"/>
      <c r="N144" s="118"/>
    </row>
    <row r="145" spans="1:14" ht="40.15" customHeight="1">
      <c r="A145" s="52">
        <v>34</v>
      </c>
      <c r="B145" s="52">
        <v>151</v>
      </c>
      <c r="C145" s="107" t="s">
        <v>138</v>
      </c>
      <c r="D145" s="54" t="s">
        <v>139</v>
      </c>
      <c r="E145" s="55">
        <v>4</v>
      </c>
      <c r="F145" s="56" t="s">
        <v>27</v>
      </c>
      <c r="G145" s="191"/>
      <c r="H145" s="60">
        <f>E145*G145</f>
        <v>0</v>
      </c>
      <c r="I145" s="118"/>
      <c r="J145" s="118"/>
      <c r="K145" s="118"/>
      <c r="L145" s="118"/>
      <c r="M145" s="118"/>
      <c r="N145" s="118"/>
    </row>
    <row r="146" spans="1:14">
      <c r="A146" s="52"/>
      <c r="B146" s="52"/>
      <c r="C146" s="107"/>
      <c r="F146" s="56"/>
      <c r="G146" s="57"/>
    </row>
    <row r="147" spans="1:14" ht="38.25">
      <c r="A147" s="52">
        <v>34</v>
      </c>
      <c r="B147" s="52">
        <v>911</v>
      </c>
      <c r="C147" s="107" t="s">
        <v>102</v>
      </c>
      <c r="E147" s="55">
        <f>E145</f>
        <v>4</v>
      </c>
      <c r="F147" s="56" t="s">
        <v>27</v>
      </c>
      <c r="G147" s="191"/>
      <c r="H147" s="60">
        <f>E147*G147</f>
        <v>0</v>
      </c>
    </row>
    <row r="148" spans="1:14">
      <c r="A148" s="52"/>
      <c r="B148" s="52"/>
      <c r="C148" s="107"/>
      <c r="F148" s="56"/>
      <c r="G148" s="57"/>
    </row>
    <row r="149" spans="1:14">
      <c r="A149" s="69" t="s">
        <v>78</v>
      </c>
      <c r="C149" s="70" t="s">
        <v>23</v>
      </c>
      <c r="D149" s="119"/>
      <c r="F149" s="56"/>
      <c r="G149" s="57"/>
    </row>
    <row r="150" spans="1:14">
      <c r="A150" s="61" t="s">
        <v>111</v>
      </c>
      <c r="B150" s="62"/>
      <c r="C150" s="63" t="s">
        <v>112</v>
      </c>
      <c r="D150" s="64"/>
      <c r="E150" s="65"/>
      <c r="F150" s="66"/>
      <c r="G150" s="62"/>
      <c r="H150" s="65"/>
    </row>
    <row r="151" spans="1:14" ht="38.25">
      <c r="A151" s="52">
        <v>35</v>
      </c>
      <c r="B151" s="52">
        <v>211</v>
      </c>
      <c r="C151" s="107" t="s">
        <v>141</v>
      </c>
      <c r="D151" s="67" t="s">
        <v>142</v>
      </c>
      <c r="E151" s="55">
        <v>30</v>
      </c>
      <c r="F151" s="56" t="s">
        <v>28</v>
      </c>
      <c r="G151" s="191"/>
      <c r="H151" s="60">
        <f>E151*G151</f>
        <v>0</v>
      </c>
    </row>
    <row r="152" spans="1:14">
      <c r="A152" s="52"/>
      <c r="B152" s="52"/>
      <c r="C152" s="107"/>
      <c r="F152" s="56"/>
      <c r="G152" s="57"/>
    </row>
    <row r="153" spans="1:14" ht="25.5">
      <c r="A153" s="52">
        <v>35</v>
      </c>
      <c r="B153" s="52">
        <v>253</v>
      </c>
      <c r="C153" s="107" t="s">
        <v>140</v>
      </c>
      <c r="D153" s="67" t="s">
        <v>143</v>
      </c>
      <c r="E153" s="55">
        <v>48</v>
      </c>
      <c r="F153" s="56" t="s">
        <v>28</v>
      </c>
      <c r="G153" s="191"/>
      <c r="H153" s="60">
        <f>E153*G153</f>
        <v>0</v>
      </c>
    </row>
    <row r="154" spans="1:14">
      <c r="A154" s="52"/>
      <c r="B154" s="52"/>
      <c r="C154" s="107"/>
      <c r="F154" s="56"/>
      <c r="G154" s="57"/>
    </row>
    <row r="155" spans="1:14" ht="25.5">
      <c r="A155" s="52">
        <v>35</v>
      </c>
      <c r="B155" s="52">
        <v>262</v>
      </c>
      <c r="C155" s="107" t="s">
        <v>144</v>
      </c>
      <c r="D155" s="54" t="s">
        <v>166</v>
      </c>
      <c r="E155" s="55">
        <v>16</v>
      </c>
      <c r="F155" s="56" t="s">
        <v>28</v>
      </c>
      <c r="G155" s="191"/>
      <c r="H155" s="60">
        <f>E155*G155</f>
        <v>0</v>
      </c>
    </row>
    <row r="156" spans="1:14">
      <c r="A156" s="52"/>
      <c r="B156" s="52"/>
      <c r="C156" s="107"/>
      <c r="D156" s="54"/>
      <c r="F156" s="56"/>
      <c r="G156" s="57"/>
    </row>
    <row r="157" spans="1:14" ht="25.5" customHeight="1">
      <c r="A157" s="52">
        <v>35</v>
      </c>
      <c r="B157" s="52">
        <v>276</v>
      </c>
      <c r="C157" s="107" t="s">
        <v>208</v>
      </c>
      <c r="D157" s="54"/>
      <c r="E157" s="55">
        <v>1</v>
      </c>
      <c r="F157" s="56" t="s">
        <v>28</v>
      </c>
      <c r="G157" s="191"/>
      <c r="H157" s="60">
        <f>E157*G157</f>
        <v>0</v>
      </c>
    </row>
    <row r="158" spans="1:14">
      <c r="A158" s="52"/>
      <c r="B158" s="52"/>
      <c r="C158" s="107"/>
      <c r="F158" s="56"/>
      <c r="G158" s="57"/>
    </row>
    <row r="159" spans="1:14">
      <c r="A159" s="61" t="s">
        <v>79</v>
      </c>
      <c r="B159" s="62"/>
      <c r="C159" s="63" t="s">
        <v>80</v>
      </c>
      <c r="D159" s="115"/>
      <c r="E159" s="65"/>
      <c r="F159" s="116"/>
      <c r="G159" s="117"/>
      <c r="H159" s="65"/>
    </row>
    <row r="160" spans="1:14">
      <c r="A160" s="52"/>
      <c r="B160" s="52"/>
      <c r="C160" s="107"/>
      <c r="D160" s="119"/>
      <c r="F160" s="56"/>
      <c r="G160" s="57"/>
    </row>
    <row r="161" spans="1:8" ht="25.5">
      <c r="A161" s="52">
        <v>36</v>
      </c>
      <c r="B161" s="52">
        <v>131</v>
      </c>
      <c r="C161" s="107" t="s">
        <v>145</v>
      </c>
      <c r="E161" s="55">
        <v>3</v>
      </c>
      <c r="F161" s="56" t="s">
        <v>12</v>
      </c>
      <c r="G161" s="191"/>
      <c r="H161" s="60">
        <f>E161*G161</f>
        <v>0</v>
      </c>
    </row>
    <row r="162" spans="1:8" ht="13.5" thickBot="1">
      <c r="A162" s="73"/>
      <c r="B162" s="73"/>
      <c r="C162" s="120"/>
      <c r="D162" s="121"/>
      <c r="E162" s="76"/>
      <c r="F162" s="77"/>
      <c r="G162" s="78"/>
      <c r="H162" s="76"/>
    </row>
    <row r="163" spans="1:8" ht="15">
      <c r="A163" s="79" t="s">
        <v>5</v>
      </c>
      <c r="B163" s="80"/>
      <c r="C163" s="79" t="s">
        <v>4</v>
      </c>
      <c r="D163" s="81"/>
      <c r="E163" s="82"/>
      <c r="F163" s="83"/>
      <c r="G163" s="84" t="s">
        <v>59</v>
      </c>
      <c r="H163" s="85">
        <f>SUM(H131:H161)</f>
        <v>0</v>
      </c>
    </row>
    <row r="164" spans="1:8">
      <c r="A164" s="88" t="s">
        <v>43</v>
      </c>
      <c r="B164" s="89"/>
      <c r="C164" s="88" t="s">
        <v>44</v>
      </c>
      <c r="D164" s="88" t="s">
        <v>45</v>
      </c>
      <c r="E164" s="90" t="s">
        <v>46</v>
      </c>
      <c r="F164" s="91" t="s">
        <v>47</v>
      </c>
      <c r="G164" s="92" t="s">
        <v>48</v>
      </c>
      <c r="H164" s="93" t="s">
        <v>49</v>
      </c>
    </row>
    <row r="165" spans="1:8" ht="13.5" thickBot="1">
      <c r="A165" s="94" t="s">
        <v>50</v>
      </c>
      <c r="B165" s="95"/>
      <c r="C165" s="94" t="s">
        <v>50</v>
      </c>
      <c r="D165" s="96"/>
      <c r="E165" s="97" t="s">
        <v>50</v>
      </c>
      <c r="F165" s="98"/>
      <c r="G165" s="99" t="s">
        <v>51</v>
      </c>
      <c r="H165" s="100"/>
    </row>
    <row r="166" spans="1:8" ht="13.5" thickTop="1">
      <c r="A166" s="101" t="s">
        <v>167</v>
      </c>
      <c r="B166" s="102"/>
      <c r="C166" s="101" t="s">
        <v>168</v>
      </c>
      <c r="D166" s="81"/>
      <c r="E166" s="103"/>
      <c r="F166" s="104"/>
      <c r="G166" s="105"/>
      <c r="H166" s="103"/>
    </row>
    <row r="167" spans="1:8">
      <c r="A167" s="122"/>
      <c r="C167" s="122"/>
    </row>
    <row r="168" spans="1:8">
      <c r="A168" s="61" t="s">
        <v>210</v>
      </c>
      <c r="B168" s="62"/>
      <c r="C168" s="63" t="s">
        <v>209</v>
      </c>
      <c r="D168" s="64"/>
      <c r="E168" s="65"/>
      <c r="F168" s="66"/>
      <c r="G168" s="62"/>
      <c r="H168" s="65"/>
    </row>
    <row r="169" spans="1:8" ht="51">
      <c r="A169" s="52">
        <v>43</v>
      </c>
      <c r="B169" s="72" t="s">
        <v>211</v>
      </c>
      <c r="C169" s="123" t="s">
        <v>244</v>
      </c>
      <c r="D169" s="54" t="s">
        <v>243</v>
      </c>
      <c r="E169" s="55">
        <v>5</v>
      </c>
      <c r="F169" s="56" t="s">
        <v>28</v>
      </c>
      <c r="G169" s="191"/>
      <c r="H169" s="60">
        <f>E169*G169</f>
        <v>0</v>
      </c>
    </row>
    <row r="170" spans="1:8">
      <c r="A170" s="52"/>
      <c r="B170" s="72"/>
      <c r="C170" s="123"/>
      <c r="D170" s="54"/>
      <c r="F170" s="56"/>
      <c r="G170" s="57"/>
    </row>
    <row r="171" spans="1:8" ht="38.25">
      <c r="A171" s="52">
        <v>43</v>
      </c>
      <c r="B171" s="72" t="s">
        <v>212</v>
      </c>
      <c r="C171" s="123" t="s">
        <v>213</v>
      </c>
      <c r="D171" s="54"/>
      <c r="E171" s="55">
        <v>5</v>
      </c>
      <c r="F171" s="56" t="s">
        <v>28</v>
      </c>
      <c r="G171" s="191"/>
      <c r="H171" s="60">
        <f>E171*G171</f>
        <v>0</v>
      </c>
    </row>
    <row r="172" spans="1:8">
      <c r="A172" s="52"/>
      <c r="B172" s="72"/>
      <c r="C172" s="123"/>
      <c r="D172" s="54"/>
      <c r="F172" s="56"/>
      <c r="G172" s="57"/>
    </row>
    <row r="173" spans="1:8">
      <c r="A173" s="61" t="s">
        <v>169</v>
      </c>
      <c r="B173" s="62"/>
      <c r="C173" s="63" t="s">
        <v>170</v>
      </c>
      <c r="D173" s="124"/>
      <c r="E173" s="125"/>
      <c r="F173" s="126"/>
      <c r="G173" s="127"/>
      <c r="H173" s="125"/>
    </row>
    <row r="174" spans="1:8">
      <c r="A174" s="52"/>
      <c r="B174" s="72"/>
      <c r="C174" s="128"/>
      <c r="D174" s="54"/>
      <c r="F174" s="56"/>
      <c r="G174" s="59"/>
    </row>
    <row r="175" spans="1:8" ht="38.25">
      <c r="A175" s="52">
        <v>44</v>
      </c>
      <c r="B175" s="52">
        <v>332</v>
      </c>
      <c r="C175" s="107" t="s">
        <v>214</v>
      </c>
      <c r="D175" s="129"/>
      <c r="E175" s="55">
        <v>1</v>
      </c>
      <c r="F175" s="56" t="s">
        <v>9</v>
      </c>
      <c r="G175" s="191"/>
      <c r="H175" s="60">
        <f>E175*G175</f>
        <v>0</v>
      </c>
    </row>
    <row r="176" spans="1:8" ht="15" customHeight="1">
      <c r="D176" s="58"/>
      <c r="E176" s="58"/>
      <c r="F176" s="58"/>
      <c r="H176" s="58"/>
    </row>
    <row r="177" spans="1:8" ht="38.25">
      <c r="A177" s="52">
        <v>44</v>
      </c>
      <c r="B177" s="72" t="s">
        <v>215</v>
      </c>
      <c r="C177" s="123" t="s">
        <v>216</v>
      </c>
      <c r="D177" s="129" t="s">
        <v>173</v>
      </c>
      <c r="E177" s="55">
        <v>1</v>
      </c>
      <c r="F177" s="56" t="s">
        <v>9</v>
      </c>
      <c r="G177" s="191"/>
      <c r="H177" s="60">
        <f>E177*G177</f>
        <v>0</v>
      </c>
    </row>
    <row r="178" spans="1:8">
      <c r="A178" s="52"/>
      <c r="B178" s="52"/>
      <c r="C178" s="107"/>
      <c r="D178" s="129"/>
      <c r="F178" s="56"/>
      <c r="G178" s="57"/>
    </row>
    <row r="179" spans="1:8" ht="22.5">
      <c r="A179" s="52">
        <v>44</v>
      </c>
      <c r="B179" s="72" t="s">
        <v>171</v>
      </c>
      <c r="C179" s="128" t="s">
        <v>217</v>
      </c>
      <c r="D179" s="54" t="s">
        <v>172</v>
      </c>
      <c r="E179" s="55">
        <v>1</v>
      </c>
      <c r="F179" s="56" t="s">
        <v>9</v>
      </c>
      <c r="G179" s="191"/>
      <c r="H179" s="60">
        <f>E179*G179</f>
        <v>0</v>
      </c>
    </row>
    <row r="180" spans="1:8">
      <c r="A180" s="52"/>
      <c r="B180" s="72"/>
      <c r="C180" s="128"/>
      <c r="D180" s="54"/>
      <c r="F180" s="56"/>
      <c r="G180" s="57"/>
    </row>
    <row r="181" spans="1:8" ht="25.5">
      <c r="A181" s="52">
        <v>44</v>
      </c>
      <c r="B181" s="72" t="s">
        <v>174</v>
      </c>
      <c r="C181" s="128" t="s">
        <v>218</v>
      </c>
      <c r="D181" s="54" t="s">
        <v>172</v>
      </c>
      <c r="E181" s="55">
        <v>1</v>
      </c>
      <c r="F181" s="56" t="s">
        <v>9</v>
      </c>
      <c r="G181" s="191"/>
      <c r="H181" s="60">
        <f>E181*G181</f>
        <v>0</v>
      </c>
    </row>
    <row r="182" spans="1:8">
      <c r="A182" s="52"/>
      <c r="B182" s="72"/>
      <c r="C182" s="128"/>
      <c r="D182" s="54"/>
      <c r="F182" s="56"/>
      <c r="G182" s="57"/>
    </row>
    <row r="183" spans="1:8" ht="42" customHeight="1">
      <c r="A183" s="52">
        <v>44</v>
      </c>
      <c r="B183" s="72" t="s">
        <v>223</v>
      </c>
      <c r="C183" s="128" t="s">
        <v>246</v>
      </c>
      <c r="D183" s="54" t="s">
        <v>245</v>
      </c>
      <c r="E183" s="55">
        <v>1</v>
      </c>
      <c r="F183" s="56" t="s">
        <v>9</v>
      </c>
      <c r="G183" s="191"/>
      <c r="H183" s="60">
        <f>E183*G183</f>
        <v>0</v>
      </c>
    </row>
    <row r="184" spans="1:8" ht="15" customHeight="1">
      <c r="D184" s="58"/>
      <c r="E184" s="58"/>
      <c r="F184" s="58"/>
      <c r="H184" s="58"/>
    </row>
    <row r="185" spans="1:8" ht="38.25">
      <c r="A185" s="52">
        <v>44</v>
      </c>
      <c r="B185" s="72" t="s">
        <v>219</v>
      </c>
      <c r="C185" s="128" t="s">
        <v>220</v>
      </c>
      <c r="D185" s="54" t="s">
        <v>247</v>
      </c>
      <c r="E185" s="55">
        <v>1</v>
      </c>
      <c r="F185" s="56" t="s">
        <v>9</v>
      </c>
      <c r="G185" s="191"/>
      <c r="H185" s="60">
        <f>E185*G185</f>
        <v>0</v>
      </c>
    </row>
    <row r="186" spans="1:8" ht="12" customHeight="1">
      <c r="A186" s="52"/>
      <c r="B186" s="72"/>
      <c r="C186" s="128"/>
      <c r="D186" s="54"/>
      <c r="F186" s="56"/>
      <c r="G186" s="57"/>
    </row>
    <row r="187" spans="1:8" ht="36.75" customHeight="1">
      <c r="A187" s="52">
        <v>44</v>
      </c>
      <c r="B187" s="72" t="s">
        <v>221</v>
      </c>
      <c r="C187" s="128" t="s">
        <v>222</v>
      </c>
      <c r="D187" s="54" t="s">
        <v>248</v>
      </c>
      <c r="E187" s="55">
        <v>1</v>
      </c>
      <c r="F187" s="56" t="s">
        <v>9</v>
      </c>
      <c r="G187" s="191"/>
      <c r="H187" s="60">
        <f>E187*G187</f>
        <v>0</v>
      </c>
    </row>
    <row r="188" spans="1:8" ht="13.5" thickBot="1">
      <c r="A188" s="52"/>
      <c r="B188" s="72"/>
      <c r="C188" s="128"/>
      <c r="D188" s="54"/>
      <c r="F188" s="56"/>
      <c r="G188" s="57"/>
    </row>
    <row r="189" spans="1:8" ht="15.75" thickBot="1">
      <c r="A189" s="130" t="s">
        <v>167</v>
      </c>
      <c r="B189" s="131"/>
      <c r="C189" s="132" t="s">
        <v>168</v>
      </c>
      <c r="D189" s="133"/>
      <c r="E189" s="134"/>
      <c r="F189" s="135"/>
      <c r="G189" s="136" t="s">
        <v>59</v>
      </c>
      <c r="H189" s="137">
        <f>SUM(H168:H188)</f>
        <v>0</v>
      </c>
    </row>
    <row r="191" spans="1:8">
      <c r="A191" s="88" t="s">
        <v>43</v>
      </c>
      <c r="B191" s="89"/>
      <c r="C191" s="88" t="s">
        <v>44</v>
      </c>
      <c r="D191" s="88" t="s">
        <v>45</v>
      </c>
      <c r="E191" s="90" t="s">
        <v>46</v>
      </c>
      <c r="F191" s="91" t="s">
        <v>47</v>
      </c>
      <c r="G191" s="92" t="s">
        <v>48</v>
      </c>
      <c r="H191" s="93" t="s">
        <v>49</v>
      </c>
    </row>
    <row r="192" spans="1:8" ht="13.5" thickBot="1">
      <c r="A192" s="94" t="s">
        <v>50</v>
      </c>
      <c r="B192" s="95"/>
      <c r="C192" s="94" t="s">
        <v>50</v>
      </c>
      <c r="D192" s="96"/>
      <c r="E192" s="97" t="s">
        <v>50</v>
      </c>
      <c r="F192" s="98"/>
      <c r="G192" s="99" t="s">
        <v>51</v>
      </c>
      <c r="H192" s="100"/>
    </row>
    <row r="193" spans="1:8" ht="13.5" thickTop="1">
      <c r="A193" s="101" t="s">
        <v>89</v>
      </c>
      <c r="B193" s="102"/>
      <c r="C193" s="138" t="s">
        <v>22</v>
      </c>
      <c r="D193" s="81"/>
      <c r="E193" s="103"/>
      <c r="F193" s="104"/>
      <c r="G193" s="105"/>
      <c r="H193" s="103"/>
    </row>
    <row r="194" spans="1:8" ht="25.5">
      <c r="A194" s="52" t="s">
        <v>105</v>
      </c>
      <c r="B194" s="72" t="s">
        <v>81</v>
      </c>
      <c r="C194" s="107" t="s">
        <v>260</v>
      </c>
      <c r="D194" s="139" t="s">
        <v>262</v>
      </c>
      <c r="E194" s="55">
        <v>10</v>
      </c>
      <c r="F194" s="140" t="s">
        <v>27</v>
      </c>
      <c r="G194" s="191"/>
      <c r="H194" s="60">
        <f t="shared" ref="H194:H196" si="1">E194*G194</f>
        <v>0</v>
      </c>
    </row>
    <row r="195" spans="1:8">
      <c r="A195" s="52"/>
      <c r="B195" s="72"/>
      <c r="C195" s="107"/>
      <c r="D195" s="139"/>
      <c r="F195" s="140"/>
      <c r="G195" s="57"/>
    </row>
    <row r="196" spans="1:8" ht="25.5">
      <c r="A196" s="52" t="s">
        <v>105</v>
      </c>
      <c r="B196" s="72" t="s">
        <v>103</v>
      </c>
      <c r="C196" s="107" t="s">
        <v>261</v>
      </c>
      <c r="D196" s="139" t="s">
        <v>262</v>
      </c>
      <c r="E196" s="55">
        <v>3</v>
      </c>
      <c r="F196" s="140" t="s">
        <v>27</v>
      </c>
      <c r="G196" s="191"/>
      <c r="H196" s="60">
        <f t="shared" si="1"/>
        <v>0</v>
      </c>
    </row>
    <row r="197" spans="1:8" ht="13.5" thickBot="1">
      <c r="A197" s="73"/>
      <c r="B197" s="72"/>
      <c r="C197" s="107"/>
      <c r="D197" s="54"/>
      <c r="F197" s="77"/>
      <c r="G197" s="78"/>
    </row>
    <row r="198" spans="1:8" ht="15">
      <c r="A198" s="101" t="s">
        <v>89</v>
      </c>
      <c r="B198" s="141"/>
      <c r="C198" s="142" t="s">
        <v>22</v>
      </c>
      <c r="D198" s="143"/>
      <c r="E198" s="144"/>
      <c r="F198" s="83"/>
      <c r="G198" s="84" t="s">
        <v>59</v>
      </c>
      <c r="H198" s="145">
        <f>SUM(H194:H197)</f>
        <v>0</v>
      </c>
    </row>
    <row r="199" spans="1:8" ht="12.75" customHeight="1"/>
    <row r="200" spans="1:8">
      <c r="A200" s="88" t="s">
        <v>43</v>
      </c>
      <c r="B200" s="89"/>
      <c r="C200" s="88" t="s">
        <v>44</v>
      </c>
      <c r="D200" s="88" t="s">
        <v>45</v>
      </c>
      <c r="E200" s="90" t="s">
        <v>46</v>
      </c>
      <c r="F200" s="91" t="s">
        <v>47</v>
      </c>
      <c r="G200" s="92" t="s">
        <v>48</v>
      </c>
      <c r="H200" s="93" t="s">
        <v>49</v>
      </c>
    </row>
    <row r="201" spans="1:8" ht="13.5" thickBot="1">
      <c r="A201" s="94" t="s">
        <v>50</v>
      </c>
      <c r="B201" s="95"/>
      <c r="C201" s="94" t="s">
        <v>50</v>
      </c>
      <c r="D201" s="96"/>
      <c r="E201" s="97" t="s">
        <v>50</v>
      </c>
      <c r="F201" s="98"/>
      <c r="G201" s="99" t="s">
        <v>51</v>
      </c>
      <c r="H201" s="100"/>
    </row>
    <row r="202" spans="1:8" ht="13.5" thickTop="1">
      <c r="A202" s="101" t="s">
        <v>82</v>
      </c>
      <c r="B202" s="102"/>
      <c r="C202" s="101" t="s">
        <v>83</v>
      </c>
      <c r="D202" s="81"/>
      <c r="E202" s="103"/>
      <c r="F202" s="104"/>
      <c r="G202" s="105"/>
      <c r="H202" s="103"/>
    </row>
    <row r="204" spans="1:8">
      <c r="A204" s="61" t="s">
        <v>84</v>
      </c>
      <c r="B204" s="62"/>
      <c r="C204" s="63" t="s">
        <v>85</v>
      </c>
      <c r="D204" s="64"/>
      <c r="E204" s="65"/>
      <c r="F204" s="66"/>
      <c r="G204" s="62"/>
      <c r="H204" s="65"/>
    </row>
    <row r="205" spans="1:8" ht="25.5">
      <c r="A205" s="52">
        <v>61</v>
      </c>
      <c r="B205" s="52">
        <v>122</v>
      </c>
      <c r="C205" s="107" t="s">
        <v>175</v>
      </c>
      <c r="D205" s="54"/>
      <c r="E205" s="55">
        <v>5</v>
      </c>
      <c r="F205" s="56" t="s">
        <v>9</v>
      </c>
      <c r="G205" s="191"/>
      <c r="H205" s="60">
        <f>E205*G205</f>
        <v>0</v>
      </c>
    </row>
    <row r="206" spans="1:8">
      <c r="A206" s="52"/>
      <c r="B206" s="52"/>
      <c r="C206" s="107"/>
      <c r="D206" s="54"/>
      <c r="F206" s="56"/>
      <c r="G206" s="57"/>
    </row>
    <row r="207" spans="1:8" ht="38.25">
      <c r="A207" s="52">
        <v>61</v>
      </c>
      <c r="B207" s="52">
        <v>216</v>
      </c>
      <c r="C207" s="146" t="s">
        <v>176</v>
      </c>
      <c r="D207" s="54"/>
      <c r="E207" s="55">
        <v>1</v>
      </c>
      <c r="F207" s="56" t="s">
        <v>9</v>
      </c>
      <c r="G207" s="191"/>
      <c r="H207" s="60">
        <f>E207*G207</f>
        <v>0</v>
      </c>
    </row>
    <row r="208" spans="1:8">
      <c r="A208" s="69"/>
      <c r="C208" s="70"/>
    </row>
    <row r="209" spans="1:8" ht="38.25">
      <c r="A209" s="52">
        <v>61</v>
      </c>
      <c r="B209" s="52">
        <v>217</v>
      </c>
      <c r="C209" s="146" t="s">
        <v>177</v>
      </c>
      <c r="D209" s="54"/>
      <c r="E209" s="55">
        <v>1</v>
      </c>
      <c r="F209" s="56" t="s">
        <v>9</v>
      </c>
      <c r="G209" s="191"/>
      <c r="H209" s="60">
        <f>E209*G209</f>
        <v>0</v>
      </c>
    </row>
    <row r="210" spans="1:8">
      <c r="A210" s="69"/>
      <c r="C210" s="70"/>
    </row>
    <row r="211" spans="1:8" ht="38.25">
      <c r="A211" s="52">
        <v>61</v>
      </c>
      <c r="B211" s="52">
        <v>218</v>
      </c>
      <c r="C211" s="146" t="s">
        <v>180</v>
      </c>
      <c r="D211" s="54"/>
      <c r="E211" s="55">
        <v>3</v>
      </c>
      <c r="F211" s="56" t="s">
        <v>9</v>
      </c>
      <c r="G211" s="191"/>
      <c r="H211" s="60">
        <f>E211*G211</f>
        <v>0</v>
      </c>
    </row>
    <row r="212" spans="1:8">
      <c r="A212" s="52"/>
      <c r="B212" s="52"/>
      <c r="C212" s="146"/>
      <c r="D212" s="54"/>
      <c r="F212" s="56"/>
      <c r="G212" s="57"/>
    </row>
    <row r="213" spans="1:8" ht="51">
      <c r="A213" s="52" t="s">
        <v>224</v>
      </c>
      <c r="B213" s="52">
        <v>641</v>
      </c>
      <c r="C213" s="107" t="s">
        <v>225</v>
      </c>
      <c r="D213" s="54" t="s">
        <v>226</v>
      </c>
      <c r="E213" s="55">
        <v>2</v>
      </c>
      <c r="F213" s="56" t="s">
        <v>9</v>
      </c>
      <c r="G213" s="191"/>
      <c r="H213" s="60">
        <f>E213*G213</f>
        <v>0</v>
      </c>
    </row>
    <row r="214" spans="1:8">
      <c r="A214" s="69"/>
      <c r="C214" s="70"/>
    </row>
    <row r="215" spans="1:8" ht="51">
      <c r="A215" s="52">
        <v>61</v>
      </c>
      <c r="B215" s="52">
        <v>641</v>
      </c>
      <c r="C215" s="107" t="s">
        <v>178</v>
      </c>
      <c r="D215" s="54" t="s">
        <v>227</v>
      </c>
      <c r="E215" s="55">
        <v>1</v>
      </c>
      <c r="F215" s="56" t="s">
        <v>9</v>
      </c>
      <c r="G215" s="191"/>
      <c r="H215" s="60">
        <f>E215*G215</f>
        <v>0</v>
      </c>
    </row>
    <row r="216" spans="1:8">
      <c r="A216" s="52"/>
      <c r="B216" s="52"/>
      <c r="C216" s="107"/>
      <c r="D216" s="54"/>
      <c r="F216" s="56"/>
      <c r="G216" s="57"/>
    </row>
    <row r="217" spans="1:8" ht="51">
      <c r="A217" s="52">
        <v>61</v>
      </c>
      <c r="B217" s="52">
        <v>642</v>
      </c>
      <c r="C217" s="107" t="s">
        <v>228</v>
      </c>
      <c r="D217" s="54" t="s">
        <v>186</v>
      </c>
      <c r="E217" s="55">
        <v>1</v>
      </c>
      <c r="F217" s="56" t="s">
        <v>9</v>
      </c>
      <c r="G217" s="191"/>
      <c r="H217" s="60">
        <f>E217*G217</f>
        <v>0</v>
      </c>
    </row>
    <row r="218" spans="1:8">
      <c r="A218" s="52"/>
      <c r="B218" s="52"/>
      <c r="C218" s="107"/>
      <c r="D218" s="54"/>
      <c r="F218" s="56"/>
      <c r="G218" s="57"/>
    </row>
    <row r="219" spans="1:8" ht="51">
      <c r="A219" s="52">
        <v>61</v>
      </c>
      <c r="B219" s="52" t="s">
        <v>125</v>
      </c>
      <c r="C219" s="107" t="s">
        <v>146</v>
      </c>
      <c r="D219" s="54" t="s">
        <v>179</v>
      </c>
      <c r="E219" s="55">
        <v>4</v>
      </c>
      <c r="F219" s="56" t="s">
        <v>9</v>
      </c>
      <c r="G219" s="191"/>
      <c r="H219" s="60">
        <f>E219*G219</f>
        <v>0</v>
      </c>
    </row>
    <row r="220" spans="1:8">
      <c r="A220" s="52"/>
      <c r="B220" s="52"/>
      <c r="C220" s="107"/>
      <c r="D220" s="54"/>
      <c r="F220" s="56"/>
      <c r="G220" s="57"/>
    </row>
    <row r="221" spans="1:8" ht="51">
      <c r="A221" s="52">
        <v>61</v>
      </c>
      <c r="B221" s="52" t="s">
        <v>183</v>
      </c>
      <c r="C221" s="107" t="s">
        <v>184</v>
      </c>
      <c r="D221" s="54" t="s">
        <v>185</v>
      </c>
      <c r="E221" s="55">
        <v>1</v>
      </c>
      <c r="F221" s="56" t="s">
        <v>9</v>
      </c>
      <c r="G221" s="191"/>
      <c r="H221" s="60">
        <f>E221*G221</f>
        <v>0</v>
      </c>
    </row>
    <row r="222" spans="1:8">
      <c r="D222" s="58"/>
      <c r="E222" s="58"/>
      <c r="F222" s="58"/>
      <c r="H222" s="58"/>
    </row>
    <row r="223" spans="1:8" ht="51">
      <c r="A223" s="52">
        <v>61</v>
      </c>
      <c r="B223" s="52">
        <v>723</v>
      </c>
      <c r="C223" s="107" t="s">
        <v>181</v>
      </c>
      <c r="D223" s="54" t="s">
        <v>182</v>
      </c>
      <c r="E223" s="55">
        <v>2</v>
      </c>
      <c r="F223" s="56" t="s">
        <v>9</v>
      </c>
      <c r="G223" s="191"/>
      <c r="H223" s="60">
        <f>E223*G223</f>
        <v>0</v>
      </c>
    </row>
    <row r="224" spans="1:8">
      <c r="A224" s="69"/>
      <c r="C224" s="70"/>
    </row>
    <row r="225" spans="1:8">
      <c r="A225" s="61" t="s">
        <v>86</v>
      </c>
      <c r="B225" s="62"/>
      <c r="C225" s="63" t="s">
        <v>87</v>
      </c>
      <c r="D225" s="64"/>
      <c r="E225" s="65"/>
      <c r="F225" s="66"/>
      <c r="G225" s="62"/>
      <c r="H225" s="65"/>
    </row>
    <row r="226" spans="1:8" ht="63.75">
      <c r="A226" s="52">
        <v>62</v>
      </c>
      <c r="B226" s="52">
        <v>121</v>
      </c>
      <c r="C226" s="107" t="s">
        <v>187</v>
      </c>
      <c r="D226" s="147" t="s">
        <v>229</v>
      </c>
      <c r="E226" s="55">
        <v>210</v>
      </c>
      <c r="F226" s="56" t="s">
        <v>28</v>
      </c>
      <c r="G226" s="191"/>
      <c r="H226" s="60">
        <f>E226*G226</f>
        <v>0</v>
      </c>
    </row>
    <row r="227" spans="1:8" ht="19.5" customHeight="1">
      <c r="A227" s="69"/>
      <c r="C227" s="70"/>
    </row>
    <row r="228" spans="1:8" ht="66.75" customHeight="1">
      <c r="A228" s="52">
        <v>62</v>
      </c>
      <c r="B228" s="52">
        <v>122</v>
      </c>
      <c r="C228" s="107" t="s">
        <v>122</v>
      </c>
      <c r="D228" s="147" t="s">
        <v>188</v>
      </c>
      <c r="E228" s="55">
        <v>12</v>
      </c>
      <c r="F228" s="56" t="s">
        <v>28</v>
      </c>
      <c r="G228" s="191"/>
      <c r="H228" s="60">
        <f>E228*G228</f>
        <v>0</v>
      </c>
    </row>
    <row r="229" spans="1:8" ht="15" customHeight="1">
      <c r="A229" s="52"/>
      <c r="B229" s="52"/>
      <c r="C229" s="107"/>
      <c r="D229" s="147"/>
      <c r="F229" s="56"/>
      <c r="G229" s="57"/>
    </row>
    <row r="230" spans="1:8" ht="63.75">
      <c r="A230" s="52">
        <v>62</v>
      </c>
      <c r="B230" s="52">
        <v>123</v>
      </c>
      <c r="C230" s="107" t="s">
        <v>189</v>
      </c>
      <c r="D230" s="147" t="s">
        <v>230</v>
      </c>
      <c r="E230" s="55">
        <v>106</v>
      </c>
      <c r="F230" s="56" t="s">
        <v>28</v>
      </c>
      <c r="G230" s="191"/>
      <c r="H230" s="60">
        <f>E230*G230</f>
        <v>0</v>
      </c>
    </row>
    <row r="231" spans="1:8">
      <c r="A231" s="52"/>
      <c r="B231" s="52"/>
      <c r="C231" s="107"/>
      <c r="D231" s="147"/>
      <c r="F231" s="56"/>
      <c r="G231" s="57"/>
    </row>
    <row r="232" spans="1:8" ht="63.75">
      <c r="A232" s="52">
        <v>62</v>
      </c>
      <c r="B232" s="52" t="s">
        <v>190</v>
      </c>
      <c r="C232" s="107" t="s">
        <v>191</v>
      </c>
      <c r="D232" s="147" t="s">
        <v>249</v>
      </c>
      <c r="E232" s="55">
        <v>250</v>
      </c>
      <c r="F232" s="56" t="s">
        <v>28</v>
      </c>
      <c r="G232" s="191"/>
      <c r="H232" s="60">
        <f>E232*G232</f>
        <v>0</v>
      </c>
    </row>
    <row r="233" spans="1:8">
      <c r="A233" s="52"/>
      <c r="B233" s="52"/>
      <c r="C233" s="107"/>
      <c r="D233" s="54"/>
      <c r="F233" s="56"/>
      <c r="G233" s="57"/>
    </row>
    <row r="234" spans="1:8" ht="63.75">
      <c r="A234" s="52" t="s">
        <v>232</v>
      </c>
      <c r="B234" s="52">
        <v>163</v>
      </c>
      <c r="C234" s="107" t="s">
        <v>231</v>
      </c>
      <c r="D234" s="54" t="s">
        <v>233</v>
      </c>
      <c r="E234" s="55">
        <v>10</v>
      </c>
      <c r="F234" s="56" t="s">
        <v>27</v>
      </c>
      <c r="G234" s="191"/>
      <c r="H234" s="60">
        <f>E234*G234</f>
        <v>0</v>
      </c>
    </row>
    <row r="235" spans="1:8">
      <c r="A235" s="52"/>
      <c r="B235" s="52"/>
      <c r="C235" s="107"/>
      <c r="D235" s="54"/>
      <c r="F235" s="56"/>
      <c r="G235" s="57"/>
    </row>
    <row r="236" spans="1:8" ht="76.5">
      <c r="A236" s="52">
        <v>62</v>
      </c>
      <c r="B236" s="52" t="s">
        <v>192</v>
      </c>
      <c r="C236" s="107" t="s">
        <v>193</v>
      </c>
      <c r="D236" s="147" t="s">
        <v>194</v>
      </c>
      <c r="E236" s="55">
        <v>16</v>
      </c>
      <c r="F236" s="56" t="s">
        <v>27</v>
      </c>
      <c r="G236" s="191"/>
      <c r="H236" s="60">
        <f>E236*G236</f>
        <v>0</v>
      </c>
    </row>
    <row r="237" spans="1:8">
      <c r="A237" s="52"/>
      <c r="B237" s="52"/>
      <c r="C237" s="107"/>
      <c r="D237" s="147"/>
      <c r="F237" s="56"/>
      <c r="G237" s="57"/>
    </row>
    <row r="238" spans="1:8" ht="76.5">
      <c r="A238" s="52">
        <v>62</v>
      </c>
      <c r="B238" s="52" t="s">
        <v>234</v>
      </c>
      <c r="C238" s="107" t="s">
        <v>237</v>
      </c>
      <c r="D238" s="147" t="s">
        <v>236</v>
      </c>
      <c r="E238" s="55">
        <v>12</v>
      </c>
      <c r="F238" s="56" t="s">
        <v>27</v>
      </c>
      <c r="G238" s="191"/>
      <c r="H238" s="60">
        <f>E238*G238</f>
        <v>0</v>
      </c>
    </row>
    <row r="239" spans="1:8">
      <c r="A239" s="52"/>
      <c r="B239" s="52"/>
      <c r="C239" s="107"/>
      <c r="D239" s="147"/>
      <c r="F239" s="56"/>
      <c r="G239" s="57"/>
    </row>
    <row r="240" spans="1:8" ht="76.5">
      <c r="A240" s="52">
        <v>62</v>
      </c>
      <c r="B240" s="52">
        <v>167</v>
      </c>
      <c r="C240" s="107" t="s">
        <v>195</v>
      </c>
      <c r="D240" s="147" t="s">
        <v>250</v>
      </c>
      <c r="E240" s="55">
        <v>35</v>
      </c>
      <c r="F240" s="56" t="s">
        <v>27</v>
      </c>
      <c r="G240" s="191"/>
      <c r="H240" s="60">
        <f>E240*G240</f>
        <v>0</v>
      </c>
    </row>
    <row r="241" spans="1:8">
      <c r="A241" s="52"/>
      <c r="B241" s="52"/>
      <c r="C241" s="107"/>
      <c r="D241" s="54"/>
      <c r="F241" s="56"/>
      <c r="G241" s="57"/>
    </row>
    <row r="242" spans="1:8" ht="76.5">
      <c r="A242" s="52">
        <v>62</v>
      </c>
      <c r="B242" s="52" t="s">
        <v>104</v>
      </c>
      <c r="C242" s="107" t="s">
        <v>113</v>
      </c>
      <c r="D242" s="54" t="s">
        <v>121</v>
      </c>
      <c r="E242" s="55">
        <v>95</v>
      </c>
      <c r="F242" s="56" t="s">
        <v>27</v>
      </c>
      <c r="G242" s="191"/>
      <c r="H242" s="60">
        <f>E242*G242</f>
        <v>0</v>
      </c>
    </row>
    <row r="243" spans="1:8">
      <c r="A243" s="52"/>
      <c r="B243" s="52"/>
      <c r="C243" s="107"/>
      <c r="D243" s="54"/>
      <c r="F243" s="56"/>
      <c r="G243" s="57"/>
    </row>
    <row r="244" spans="1:8" ht="35.25" customHeight="1">
      <c r="A244" s="52">
        <v>62</v>
      </c>
      <c r="B244" s="52">
        <v>251</v>
      </c>
      <c r="C244" s="107" t="s">
        <v>196</v>
      </c>
      <c r="D244" s="54"/>
      <c r="E244" s="55">
        <v>40</v>
      </c>
      <c r="F244" s="56" t="s">
        <v>28</v>
      </c>
      <c r="G244" s="191"/>
      <c r="H244" s="60">
        <f>E244*G244</f>
        <v>0</v>
      </c>
    </row>
    <row r="245" spans="1:8">
      <c r="A245" s="52"/>
      <c r="B245" s="52"/>
      <c r="C245" s="107"/>
      <c r="D245" s="54"/>
      <c r="F245" s="56"/>
      <c r="G245" s="57"/>
    </row>
    <row r="246" spans="1:8" ht="25.5">
      <c r="A246" s="52">
        <v>62</v>
      </c>
      <c r="B246" s="52">
        <v>253</v>
      </c>
      <c r="C246" s="107" t="s">
        <v>197</v>
      </c>
      <c r="D246" s="54"/>
      <c r="E246" s="55">
        <v>45</v>
      </c>
      <c r="F246" s="56" t="s">
        <v>28</v>
      </c>
      <c r="G246" s="191"/>
      <c r="H246" s="60">
        <f>E246*G246</f>
        <v>0</v>
      </c>
    </row>
    <row r="247" spans="1:8">
      <c r="A247" s="52"/>
      <c r="B247" s="52"/>
      <c r="C247" s="107"/>
      <c r="D247" s="54"/>
      <c r="F247" s="56"/>
      <c r="G247" s="57"/>
    </row>
    <row r="248" spans="1:8" ht="38.25">
      <c r="A248" s="52">
        <v>62</v>
      </c>
      <c r="B248" s="52" t="s">
        <v>199</v>
      </c>
      <c r="C248" s="107" t="s">
        <v>198</v>
      </c>
      <c r="D248" s="54"/>
      <c r="E248" s="55">
        <v>55</v>
      </c>
      <c r="F248" s="56" t="s">
        <v>27</v>
      </c>
      <c r="G248" s="191"/>
      <c r="H248" s="60">
        <f>E248*G248</f>
        <v>0</v>
      </c>
    </row>
    <row r="249" spans="1:8">
      <c r="A249" s="52"/>
      <c r="B249" s="52"/>
      <c r="C249" s="107"/>
      <c r="D249" s="54"/>
      <c r="F249" s="56"/>
      <c r="G249" s="57"/>
    </row>
    <row r="250" spans="1:8" ht="38.25">
      <c r="A250" s="52">
        <v>62</v>
      </c>
      <c r="B250" s="52" t="s">
        <v>200</v>
      </c>
      <c r="C250" s="107" t="s">
        <v>235</v>
      </c>
      <c r="D250" s="54"/>
      <c r="E250" s="55">
        <v>16</v>
      </c>
      <c r="F250" s="56" t="s">
        <v>27</v>
      </c>
      <c r="G250" s="191"/>
      <c r="H250" s="60">
        <f>E250*G250</f>
        <v>0</v>
      </c>
    </row>
    <row r="251" spans="1:8">
      <c r="A251" s="52"/>
      <c r="B251" s="52"/>
      <c r="C251" s="107"/>
      <c r="D251" s="54"/>
      <c r="F251" s="56"/>
      <c r="G251" s="57"/>
    </row>
    <row r="252" spans="1:8" ht="76.5">
      <c r="A252" s="52">
        <v>62</v>
      </c>
      <c r="B252" s="52">
        <v>413</v>
      </c>
      <c r="C252" s="107" t="s">
        <v>147</v>
      </c>
      <c r="D252" s="54" t="s">
        <v>352</v>
      </c>
      <c r="E252" s="55">
        <v>40</v>
      </c>
      <c r="F252" s="56" t="s">
        <v>28</v>
      </c>
      <c r="G252" s="191"/>
      <c r="H252" s="60">
        <f>E252*G252</f>
        <v>0</v>
      </c>
    </row>
    <row r="253" spans="1:8">
      <c r="A253" s="52"/>
      <c r="B253" s="52"/>
      <c r="C253" s="107"/>
      <c r="D253" s="54"/>
      <c r="F253" s="56"/>
      <c r="G253" s="57"/>
    </row>
    <row r="254" spans="1:8" ht="30.75" customHeight="1">
      <c r="A254" s="52">
        <v>62</v>
      </c>
      <c r="B254" s="52">
        <v>711</v>
      </c>
      <c r="C254" s="107" t="s">
        <v>238</v>
      </c>
      <c r="D254" s="54"/>
      <c r="E254" s="55">
        <v>50</v>
      </c>
      <c r="F254" s="56" t="s">
        <v>28</v>
      </c>
      <c r="G254" s="191"/>
      <c r="H254" s="60">
        <f>E254*G254</f>
        <v>0</v>
      </c>
    </row>
    <row r="255" spans="1:8">
      <c r="A255" s="52"/>
      <c r="B255" s="52"/>
      <c r="C255" s="107"/>
      <c r="D255" s="54"/>
      <c r="F255" s="56"/>
      <c r="G255" s="57"/>
    </row>
    <row r="256" spans="1:8" ht="45" customHeight="1">
      <c r="A256" s="52">
        <v>62</v>
      </c>
      <c r="B256" s="52" t="s">
        <v>251</v>
      </c>
      <c r="C256" s="107" t="s">
        <v>239</v>
      </c>
      <c r="D256" s="54" t="s">
        <v>252</v>
      </c>
      <c r="E256" s="55">
        <v>25</v>
      </c>
      <c r="F256" s="56" t="s">
        <v>27</v>
      </c>
      <c r="G256" s="191"/>
      <c r="H256" s="60">
        <f>E256*G256</f>
        <v>0</v>
      </c>
    </row>
    <row r="257" spans="1:8" ht="13.5" thickBot="1">
      <c r="A257" s="73"/>
      <c r="B257" s="52"/>
      <c r="C257" s="107"/>
      <c r="D257" s="54"/>
      <c r="E257" s="76"/>
      <c r="F257" s="56"/>
      <c r="G257" s="57"/>
    </row>
    <row r="258" spans="1:8" ht="15">
      <c r="A258" s="79" t="s">
        <v>82</v>
      </c>
      <c r="B258" s="148"/>
      <c r="C258" s="149" t="s">
        <v>83</v>
      </c>
      <c r="D258" s="143"/>
      <c r="E258" s="82"/>
      <c r="F258" s="150"/>
      <c r="G258" s="151" t="s">
        <v>59</v>
      </c>
      <c r="H258" s="145">
        <f>SUM(H205:H257)</f>
        <v>0</v>
      </c>
    </row>
    <row r="260" spans="1:8">
      <c r="A260" s="88" t="s">
        <v>43</v>
      </c>
      <c r="B260" s="89"/>
      <c r="C260" s="88" t="s">
        <v>44</v>
      </c>
      <c r="D260" s="88" t="s">
        <v>45</v>
      </c>
      <c r="E260" s="90" t="s">
        <v>46</v>
      </c>
      <c r="F260" s="91" t="s">
        <v>47</v>
      </c>
      <c r="G260" s="92" t="s">
        <v>48</v>
      </c>
      <c r="H260" s="93" t="s">
        <v>49</v>
      </c>
    </row>
    <row r="261" spans="1:8" ht="13.5" thickBot="1">
      <c r="A261" s="94" t="s">
        <v>50</v>
      </c>
      <c r="B261" s="95"/>
      <c r="C261" s="94" t="s">
        <v>50</v>
      </c>
      <c r="D261" s="96"/>
      <c r="E261" s="97" t="s">
        <v>50</v>
      </c>
      <c r="F261" s="98"/>
      <c r="G261" s="99" t="s">
        <v>51</v>
      </c>
      <c r="H261" s="100"/>
    </row>
    <row r="262" spans="1:8" ht="13.5" thickTop="1">
      <c r="A262" s="101" t="s">
        <v>88</v>
      </c>
      <c r="B262" s="102"/>
      <c r="C262" s="101" t="s">
        <v>3</v>
      </c>
      <c r="D262" s="81"/>
      <c r="E262" s="103"/>
      <c r="F262" s="104"/>
      <c r="G262" s="105"/>
      <c r="H262" s="103"/>
    </row>
    <row r="264" spans="1:8">
      <c r="A264" s="61" t="s">
        <v>240</v>
      </c>
      <c r="B264" s="62"/>
      <c r="C264" s="63" t="s">
        <v>241</v>
      </c>
      <c r="D264" s="64"/>
      <c r="E264" s="65"/>
      <c r="F264" s="66"/>
      <c r="G264" s="62"/>
      <c r="H264" s="65"/>
    </row>
    <row r="265" spans="1:8" ht="63.75">
      <c r="A265" s="52" t="s">
        <v>242</v>
      </c>
      <c r="B265" s="52">
        <v>912</v>
      </c>
      <c r="C265" s="107" t="s">
        <v>259</v>
      </c>
      <c r="D265" s="54" t="s">
        <v>257</v>
      </c>
      <c r="E265" s="55">
        <v>20</v>
      </c>
      <c r="F265" s="56" t="s">
        <v>28</v>
      </c>
      <c r="G265" s="191"/>
      <c r="H265" s="60">
        <f>E265*G265</f>
        <v>0</v>
      </c>
    </row>
    <row r="267" spans="1:8" hidden="1">
      <c r="A267" s="61"/>
      <c r="B267" s="62"/>
      <c r="C267" s="63"/>
      <c r="D267" s="64"/>
      <c r="E267" s="65"/>
      <c r="F267" s="66"/>
      <c r="G267" s="62"/>
      <c r="H267" s="65"/>
    </row>
    <row r="268" spans="1:8" ht="2.25" hidden="1" customHeight="1">
      <c r="A268" s="52"/>
      <c r="B268" s="72"/>
      <c r="C268" s="152"/>
      <c r="D268" s="54"/>
      <c r="F268" s="56"/>
      <c r="G268" s="57"/>
    </row>
    <row r="269" spans="1:8" hidden="1">
      <c r="A269" s="52"/>
      <c r="B269" s="52"/>
      <c r="C269" s="152"/>
      <c r="D269" s="54"/>
      <c r="F269" s="56"/>
      <c r="G269" s="57"/>
    </row>
    <row r="270" spans="1:8" hidden="1">
      <c r="A270" s="52"/>
      <c r="B270" s="52"/>
      <c r="C270" s="152"/>
      <c r="D270" s="54"/>
      <c r="F270" s="56"/>
      <c r="G270" s="57"/>
    </row>
    <row r="271" spans="1:8" hidden="1">
      <c r="A271" s="52"/>
      <c r="B271" s="52"/>
      <c r="C271" s="152"/>
      <c r="D271" s="54"/>
      <c r="F271" s="56"/>
      <c r="G271" s="57"/>
    </row>
    <row r="272" spans="1:8" hidden="1">
      <c r="A272" s="52"/>
      <c r="B272" s="52"/>
      <c r="C272" s="152"/>
      <c r="D272" s="54"/>
      <c r="F272" s="56"/>
      <c r="G272" s="57"/>
    </row>
    <row r="273" spans="1:8" hidden="1">
      <c r="A273" s="52"/>
      <c r="B273" s="52"/>
      <c r="C273" s="152"/>
      <c r="D273" s="54"/>
      <c r="F273" s="56"/>
      <c r="G273" s="57"/>
    </row>
    <row r="274" spans="1:8" hidden="1">
      <c r="A274" s="52"/>
      <c r="B274" s="52"/>
      <c r="C274" s="152"/>
      <c r="D274" s="54"/>
      <c r="F274" s="56"/>
      <c r="G274" s="57"/>
    </row>
    <row r="275" spans="1:8">
      <c r="A275" s="61" t="s">
        <v>253</v>
      </c>
      <c r="B275" s="62"/>
      <c r="C275" s="63" t="s">
        <v>254</v>
      </c>
      <c r="D275" s="64"/>
      <c r="E275" s="65"/>
      <c r="F275" s="66"/>
      <c r="G275" s="62"/>
      <c r="H275" s="65"/>
    </row>
    <row r="276" spans="1:8" ht="54.75" customHeight="1">
      <c r="A276" s="52" t="s">
        <v>255</v>
      </c>
      <c r="B276" s="72" t="s">
        <v>81</v>
      </c>
      <c r="C276" s="107" t="s">
        <v>256</v>
      </c>
      <c r="D276" s="54" t="s">
        <v>257</v>
      </c>
      <c r="E276" s="55">
        <v>20</v>
      </c>
      <c r="F276" s="56" t="s">
        <v>28</v>
      </c>
      <c r="G276" s="191"/>
      <c r="H276" s="60">
        <f>E276*G276</f>
        <v>0</v>
      </c>
    </row>
    <row r="277" spans="1:8">
      <c r="A277" s="52"/>
      <c r="B277" s="52"/>
      <c r="C277" s="152"/>
      <c r="D277" s="54"/>
      <c r="F277" s="56"/>
      <c r="G277" s="57"/>
    </row>
    <row r="278" spans="1:8">
      <c r="A278" s="61" t="s">
        <v>20</v>
      </c>
      <c r="B278" s="62"/>
      <c r="C278" s="63" t="s">
        <v>19</v>
      </c>
      <c r="D278" s="64"/>
      <c r="E278" s="65"/>
      <c r="F278" s="66"/>
      <c r="G278" s="62"/>
      <c r="H278" s="65"/>
    </row>
    <row r="279" spans="1:8">
      <c r="A279" s="52"/>
      <c r="B279" s="72"/>
      <c r="C279" s="153"/>
      <c r="D279" s="190"/>
      <c r="F279" s="56"/>
      <c r="G279" s="57"/>
    </row>
    <row r="280" spans="1:8">
      <c r="A280" s="69"/>
      <c r="C280" s="70"/>
      <c r="D280" s="147"/>
      <c r="G280" s="59"/>
    </row>
    <row r="281" spans="1:8">
      <c r="A281" s="52" t="s">
        <v>107</v>
      </c>
      <c r="B281" s="72" t="s">
        <v>103</v>
      </c>
      <c r="C281" s="153" t="s">
        <v>149</v>
      </c>
      <c r="D281" s="147"/>
      <c r="E281" s="55">
        <v>2</v>
      </c>
      <c r="F281" s="56" t="s">
        <v>17</v>
      </c>
      <c r="G281" s="191"/>
      <c r="H281" s="60">
        <f>E281*G281</f>
        <v>0</v>
      </c>
    </row>
    <row r="282" spans="1:8">
      <c r="A282" s="69"/>
      <c r="C282" s="70"/>
      <c r="D282" s="147"/>
    </row>
    <row r="283" spans="1:8">
      <c r="A283" s="52">
        <v>79</v>
      </c>
      <c r="B283" s="52">
        <v>311</v>
      </c>
      <c r="C283" s="153" t="s">
        <v>18</v>
      </c>
      <c r="D283" s="147"/>
      <c r="E283" s="55">
        <v>2</v>
      </c>
      <c r="F283" s="56" t="s">
        <v>17</v>
      </c>
      <c r="G283" s="191"/>
      <c r="H283" s="60">
        <f>E283*G283</f>
        <v>0</v>
      </c>
    </row>
    <row r="284" spans="1:8">
      <c r="A284" s="52"/>
      <c r="B284" s="52"/>
      <c r="C284" s="153"/>
      <c r="D284" s="147"/>
      <c r="F284" s="56"/>
      <c r="G284" s="57"/>
    </row>
    <row r="285" spans="1:8">
      <c r="A285" s="52">
        <v>79</v>
      </c>
      <c r="B285" s="52">
        <v>351</v>
      </c>
      <c r="C285" s="153" t="s">
        <v>106</v>
      </c>
      <c r="D285" s="147"/>
      <c r="E285" s="55">
        <v>2</v>
      </c>
      <c r="F285" s="56" t="s">
        <v>17</v>
      </c>
      <c r="G285" s="191"/>
      <c r="H285" s="60">
        <f>E285*G285</f>
        <v>0</v>
      </c>
    </row>
    <row r="286" spans="1:8">
      <c r="A286" s="52"/>
      <c r="B286" s="52"/>
      <c r="C286" s="153"/>
      <c r="D286" s="154"/>
      <c r="F286" s="56"/>
      <c r="G286" s="57"/>
    </row>
    <row r="287" spans="1:8" ht="25.5">
      <c r="A287" s="52">
        <v>79</v>
      </c>
      <c r="B287" s="52">
        <v>514</v>
      </c>
      <c r="C287" s="107" t="s">
        <v>108</v>
      </c>
      <c r="E287" s="55">
        <v>1</v>
      </c>
      <c r="F287" s="56" t="s">
        <v>9</v>
      </c>
      <c r="G287" s="191"/>
      <c r="H287" s="60">
        <f>E287*G287</f>
        <v>0</v>
      </c>
    </row>
    <row r="288" spans="1:8" ht="13.5" thickBot="1">
      <c r="A288" s="155"/>
      <c r="B288" s="155"/>
      <c r="C288" s="155"/>
      <c r="D288" s="75"/>
      <c r="E288" s="76"/>
      <c r="F288" s="156"/>
      <c r="G288" s="155"/>
      <c r="H288" s="76"/>
    </row>
    <row r="289" spans="1:8" ht="15">
      <c r="A289" s="79" t="s">
        <v>88</v>
      </c>
      <c r="B289" s="80"/>
      <c r="C289" s="79" t="s">
        <v>3</v>
      </c>
      <c r="D289" s="81"/>
      <c r="E289" s="82"/>
      <c r="F289" s="83"/>
      <c r="G289" s="84" t="s">
        <v>59</v>
      </c>
      <c r="H289" s="85">
        <f>SUM(H265:H288)</f>
        <v>0</v>
      </c>
    </row>
    <row r="317" spans="5:5" s="58" customFormat="1">
      <c r="E317" s="55"/>
    </row>
    <row r="318" spans="5:5" s="58" customFormat="1">
      <c r="E318" s="55"/>
    </row>
    <row r="326" spans="5:5" s="58" customFormat="1">
      <c r="E326" s="55"/>
    </row>
    <row r="327" spans="5:5" s="58" customFormat="1">
      <c r="E327" s="55"/>
    </row>
    <row r="329" spans="5:5" s="58" customFormat="1">
      <c r="E329" s="55"/>
    </row>
    <row r="330" spans="5:5" s="58" customFormat="1">
      <c r="E330" s="55"/>
    </row>
    <row r="354" ht="35.450000000000003" customHeight="1"/>
    <row r="356" ht="16.899999999999999" customHeight="1"/>
  </sheetData>
  <sheetProtection algorithmName="SHA-512" hashValue="h8uVkM+m89WznGRfBtty/mkh+oso14Dy9xR+8HU5wtTMpGROBZIVQEWcsle9qxLlBafw7xULhyBKPpF+9A6zLg==" saltValue="xPCI1L5uqScHeHWUHdA+hA==" spinCount="100000" sheet="1" objects="1" scenarios="1" selectLockedCells="1"/>
  <mergeCells count="14">
    <mergeCell ref="C43:G46"/>
    <mergeCell ref="C47:F47"/>
    <mergeCell ref="C48:F48"/>
    <mergeCell ref="F25:G25"/>
    <mergeCell ref="A5:B5"/>
    <mergeCell ref="C5:F5"/>
    <mergeCell ref="A7:B7"/>
    <mergeCell ref="A6:B6"/>
    <mergeCell ref="C6:D6"/>
    <mergeCell ref="F27:G27"/>
    <mergeCell ref="E29:G29"/>
    <mergeCell ref="C32:G35"/>
    <mergeCell ref="C37:G40"/>
    <mergeCell ref="C41:F41"/>
  </mergeCells>
  <phoneticPr fontId="60" type="noConversion"/>
  <pageMargins left="0.98425196850393704" right="0.78740157480314965" top="0.58333333333333337" bottom="0.78740157480314965" header="0.19685039370078741" footer="0.19685039370078741"/>
  <pageSetup paperSize="9" scale="68" orientation="portrait" r:id="rId1"/>
  <headerFooter alignWithMargins="0">
    <oddHeader>&amp;CUreditev površin za kolesarje in pešce
v križišču Straške (LC 295041) in Povhove (LK 299091) ulice</oddHeader>
    <oddFooter>&amp;C&amp;"Arial,Krepko"
&amp;A&amp;R&amp;"Arial,Navadno"&amp;10&amp;P od &amp;N</oddFooter>
  </headerFooter>
  <rowBreaks count="7" manualBreakCount="7">
    <brk id="49" max="4" man="1"/>
    <brk id="82" max="4" man="1"/>
    <brk id="123" max="4" man="1"/>
    <brk id="163" max="4" man="1"/>
    <brk id="189" max="7" man="1"/>
    <brk id="198" max="4" man="1"/>
    <brk id="25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F258C-6F5C-43A4-B606-C704C4539DC1}">
  <sheetPr>
    <tabColor rgb="FF00B0F0"/>
  </sheetPr>
  <dimension ref="B4:O128"/>
  <sheetViews>
    <sheetView view="pageBreakPreview" zoomScale="160" zoomScaleNormal="100" zoomScaleSheetLayoutView="160" zoomScalePageLayoutView="115" workbookViewId="0">
      <selection activeCell="F103" sqref="F103"/>
    </sheetView>
  </sheetViews>
  <sheetFormatPr defaultRowHeight="12.75"/>
  <cols>
    <col min="1" max="1" width="4.42578125" style="222" customWidth="1"/>
    <col min="2" max="2" width="4.140625" style="222" customWidth="1"/>
    <col min="3" max="3" width="40.5703125" style="223" customWidth="1"/>
    <col min="4" max="4" width="11.42578125" style="222" customWidth="1"/>
    <col min="5" max="5" width="4.140625" style="222" customWidth="1"/>
    <col min="6" max="6" width="12.140625" style="222" customWidth="1"/>
    <col min="7" max="7" width="15.140625" style="222" customWidth="1"/>
    <col min="8" max="11" width="9.140625" style="222"/>
    <col min="12" max="12" width="10.42578125" style="222" bestFit="1" customWidth="1"/>
    <col min="13" max="16384" width="9.140625" style="222"/>
  </cols>
  <sheetData>
    <row r="4" spans="3:7" ht="18">
      <c r="C4" s="309" t="s">
        <v>263</v>
      </c>
      <c r="D4" s="309"/>
      <c r="E4" s="309"/>
      <c r="F4" s="309"/>
      <c r="G4" s="309"/>
    </row>
    <row r="5" spans="3:7" ht="15.75">
      <c r="C5" s="310" t="s">
        <v>264</v>
      </c>
      <c r="D5" s="310"/>
      <c r="E5" s="310"/>
      <c r="F5" s="310"/>
      <c r="G5" s="310"/>
    </row>
    <row r="6" spans="3:7">
      <c r="C6" s="311"/>
      <c r="D6" s="312"/>
      <c r="E6" s="312"/>
      <c r="F6" s="312"/>
      <c r="G6" s="312"/>
    </row>
    <row r="7" spans="3:7" s="259" customFormat="1" ht="13.5">
      <c r="C7" s="259" t="s">
        <v>265</v>
      </c>
    </row>
    <row r="8" spans="3:7" s="259" customFormat="1" ht="13.5"/>
    <row r="9" spans="3:7" s="259" customFormat="1" ht="13.5">
      <c r="C9" s="259" t="s">
        <v>266</v>
      </c>
      <c r="G9" s="266">
        <f>G61</f>
        <v>0</v>
      </c>
    </row>
    <row r="10" spans="3:7" s="259" customFormat="1" ht="13.5">
      <c r="G10" s="266"/>
    </row>
    <row r="11" spans="3:7" s="259" customFormat="1" ht="13.5">
      <c r="C11" s="259" t="s">
        <v>267</v>
      </c>
      <c r="G11" s="266">
        <f>G82</f>
        <v>0</v>
      </c>
    </row>
    <row r="12" spans="3:7" s="259" customFormat="1" ht="13.5"/>
    <row r="13" spans="3:7" s="259" customFormat="1" ht="13.5">
      <c r="C13" s="259" t="s">
        <v>268</v>
      </c>
      <c r="G13" s="266">
        <f>G105</f>
        <v>0</v>
      </c>
    </row>
    <row r="14" spans="3:7" s="259" customFormat="1" ht="14.25" thickBot="1"/>
    <row r="15" spans="3:7" s="259" customFormat="1" ht="14.25" thickBot="1">
      <c r="C15" s="267" t="s">
        <v>269</v>
      </c>
      <c r="D15" s="268"/>
      <c r="E15" s="268"/>
      <c r="F15" s="268"/>
      <c r="G15" s="269">
        <f>SUM(G9:G14)</f>
        <v>0</v>
      </c>
    </row>
    <row r="16" spans="3:7" s="259" customFormat="1" ht="13.5">
      <c r="C16" s="270"/>
      <c r="F16" s="270" t="s">
        <v>270</v>
      </c>
      <c r="G16" s="271">
        <f>D43</f>
        <v>13</v>
      </c>
    </row>
    <row r="17" spans="3:7" s="259" customFormat="1" ht="13.5">
      <c r="C17" s="270"/>
      <c r="F17" s="270" t="s">
        <v>271</v>
      </c>
      <c r="G17" s="272">
        <f>G15/G16</f>
        <v>0</v>
      </c>
    </row>
    <row r="18" spans="3:7" s="259" customFormat="1" ht="13.5"/>
    <row r="19" spans="3:7" s="259" customFormat="1" ht="12.75" customHeight="1">
      <c r="C19" s="273" t="s">
        <v>272</v>
      </c>
      <c r="D19" s="273"/>
      <c r="E19" s="273"/>
      <c r="F19" s="274"/>
      <c r="G19" s="274">
        <f>G15</f>
        <v>0</v>
      </c>
    </row>
    <row r="20" spans="3:7" s="259" customFormat="1" ht="13.5">
      <c r="C20" s="275"/>
    </row>
    <row r="21" spans="3:7" s="259" customFormat="1" ht="13.5"/>
    <row r="22" spans="3:7" s="259" customFormat="1" ht="13.5">
      <c r="C22" s="259" t="s">
        <v>273</v>
      </c>
    </row>
    <row r="23" spans="3:7" s="259" customFormat="1" ht="13.5"/>
    <row r="24" spans="3:7" s="259" customFormat="1" ht="13.5">
      <c r="C24" s="259" t="s">
        <v>274</v>
      </c>
    </row>
    <row r="25" spans="3:7" s="259" customFormat="1" ht="13.5"/>
    <row r="26" spans="3:7" s="259" customFormat="1" ht="12" customHeight="1">
      <c r="C26" s="313" t="s">
        <v>275</v>
      </c>
      <c r="D26" s="313"/>
      <c r="E26" s="313"/>
      <c r="F26" s="313"/>
    </row>
    <row r="27" spans="3:7" s="259" customFormat="1" ht="13.5">
      <c r="C27" s="313"/>
      <c r="D27" s="313"/>
      <c r="E27" s="313"/>
      <c r="F27" s="313"/>
    </row>
    <row r="28" spans="3:7" s="259" customFormat="1" ht="12.75" customHeight="1">
      <c r="C28" s="313"/>
      <c r="D28" s="313"/>
      <c r="E28" s="313"/>
      <c r="F28" s="313"/>
    </row>
    <row r="29" spans="3:7" s="259" customFormat="1" ht="12.75" customHeight="1">
      <c r="C29" s="313"/>
      <c r="D29" s="313"/>
      <c r="E29" s="313"/>
      <c r="F29" s="313"/>
    </row>
    <row r="30" spans="3:7" s="259" customFormat="1" ht="12.75" customHeight="1">
      <c r="C30" s="313" t="s">
        <v>276</v>
      </c>
      <c r="D30" s="313"/>
      <c r="E30" s="313"/>
      <c r="F30" s="313"/>
    </row>
    <row r="31" spans="3:7" s="259" customFormat="1" ht="12.75" customHeight="1">
      <c r="C31" s="313"/>
      <c r="D31" s="313"/>
      <c r="E31" s="313"/>
      <c r="F31" s="313"/>
    </row>
    <row r="32" spans="3:7" s="259" customFormat="1" ht="12.75" customHeight="1">
      <c r="C32" s="276"/>
    </row>
    <row r="33" spans="2:12" s="259" customFormat="1" ht="13.5">
      <c r="C33" s="259" t="s">
        <v>277</v>
      </c>
      <c r="D33" s="277">
        <v>70</v>
      </c>
      <c r="F33" s="277"/>
    </row>
    <row r="34" spans="2:12" s="259" customFormat="1" ht="13.5">
      <c r="D34" s="278"/>
    </row>
    <row r="35" spans="2:12" s="259" customFormat="1" ht="13.5">
      <c r="D35" s="279"/>
    </row>
    <row r="36" spans="2:12" s="259" customFormat="1" ht="13.5"/>
    <row r="37" spans="2:12" s="259" customFormat="1" ht="13.5">
      <c r="C37" s="273" t="s">
        <v>278</v>
      </c>
    </row>
    <row r="38" spans="2:12" s="259" customFormat="1" ht="13.5">
      <c r="C38" s="276"/>
    </row>
    <row r="39" spans="2:12">
      <c r="B39" s="280" t="s">
        <v>265</v>
      </c>
      <c r="C39" s="222"/>
    </row>
    <row r="40" spans="2:12">
      <c r="C40" s="222"/>
    </row>
    <row r="41" spans="2:12" s="281" customFormat="1" ht="13.5">
      <c r="B41" s="281" t="s">
        <v>279</v>
      </c>
      <c r="C41" s="282" t="s">
        <v>60</v>
      </c>
      <c r="D41" s="283" t="s">
        <v>46</v>
      </c>
      <c r="E41" s="284" t="s">
        <v>280</v>
      </c>
      <c r="F41" s="285" t="s">
        <v>281</v>
      </c>
      <c r="G41" s="284" t="s">
        <v>282</v>
      </c>
    </row>
    <row r="42" spans="2:12" s="259" customFormat="1" ht="13.5">
      <c r="B42" s="201"/>
      <c r="C42" s="212"/>
      <c r="D42" s="251"/>
      <c r="E42" s="251"/>
      <c r="F42" s="251"/>
      <c r="G42" s="215"/>
    </row>
    <row r="43" spans="2:12" s="265" customFormat="1" ht="38.25">
      <c r="B43" s="202" t="s">
        <v>7</v>
      </c>
      <c r="C43" s="234" t="s">
        <v>283</v>
      </c>
      <c r="D43" s="203">
        <v>13</v>
      </c>
      <c r="E43" s="214" t="s">
        <v>280</v>
      </c>
      <c r="F43" s="211">
        <v>0</v>
      </c>
      <c r="G43" s="253">
        <f>D43*F43</f>
        <v>0</v>
      </c>
    </row>
    <row r="44" spans="2:12" s="259" customFormat="1" ht="29.25" customHeight="1">
      <c r="B44" s="202" t="s">
        <v>30</v>
      </c>
      <c r="C44" s="234" t="s">
        <v>284</v>
      </c>
      <c r="D44" s="204">
        <v>1</v>
      </c>
      <c r="E44" s="214" t="s">
        <v>280</v>
      </c>
      <c r="F44" s="210">
        <v>0</v>
      </c>
      <c r="G44" s="215">
        <f t="shared" ref="G44:G47" si="0">D44*F44</f>
        <v>0</v>
      </c>
      <c r="L44" s="264"/>
    </row>
    <row r="45" spans="2:12" s="259" customFormat="1" ht="41.25" customHeight="1">
      <c r="B45" s="202" t="s">
        <v>5</v>
      </c>
      <c r="C45" s="234" t="s">
        <v>285</v>
      </c>
      <c r="D45" s="204">
        <v>0</v>
      </c>
      <c r="E45" s="214" t="s">
        <v>280</v>
      </c>
      <c r="F45" s="210">
        <v>0</v>
      </c>
      <c r="G45" s="215">
        <f>D45*F45</f>
        <v>0</v>
      </c>
      <c r="L45" s="264"/>
    </row>
    <row r="46" spans="2:12" s="259" customFormat="1" ht="25.5">
      <c r="B46" s="202" t="s">
        <v>167</v>
      </c>
      <c r="C46" s="234" t="s">
        <v>286</v>
      </c>
      <c r="D46" s="205">
        <v>2</v>
      </c>
      <c r="E46" s="214" t="s">
        <v>280</v>
      </c>
      <c r="F46" s="286">
        <v>0</v>
      </c>
      <c r="G46" s="215">
        <f t="shared" si="0"/>
        <v>0</v>
      </c>
      <c r="L46" s="264"/>
    </row>
    <row r="47" spans="2:12" s="259" customFormat="1" ht="16.5">
      <c r="B47" s="202" t="s">
        <v>89</v>
      </c>
      <c r="C47" s="234" t="s">
        <v>287</v>
      </c>
      <c r="D47" s="205">
        <v>1</v>
      </c>
      <c r="E47" s="214" t="s">
        <v>280</v>
      </c>
      <c r="F47" s="286">
        <v>0</v>
      </c>
      <c r="G47" s="215">
        <f t="shared" si="0"/>
        <v>0</v>
      </c>
      <c r="I47" s="222"/>
      <c r="L47" s="264"/>
    </row>
    <row r="48" spans="2:12" s="259" customFormat="1" ht="38.25">
      <c r="B48" s="202" t="s">
        <v>82</v>
      </c>
      <c r="C48" s="234" t="s">
        <v>288</v>
      </c>
      <c r="D48" s="206"/>
      <c r="E48" s="214"/>
      <c r="F48" s="260"/>
      <c r="G48" s="215"/>
      <c r="L48" s="264"/>
    </row>
    <row r="49" spans="2:15" s="259" customFormat="1" ht="19.5">
      <c r="B49" s="202"/>
      <c r="C49" s="234" t="s">
        <v>289</v>
      </c>
      <c r="D49" s="206">
        <f>1.2*D43*0.6*1.05</f>
        <v>9.8279999999999994</v>
      </c>
      <c r="E49" s="214" t="s">
        <v>280</v>
      </c>
      <c r="F49" s="287">
        <v>0</v>
      </c>
      <c r="G49" s="215">
        <f>D49*F49</f>
        <v>0</v>
      </c>
      <c r="L49" s="261"/>
    </row>
    <row r="50" spans="2:15" s="259" customFormat="1" ht="63.75">
      <c r="B50" s="202"/>
      <c r="C50" s="234" t="s">
        <v>290</v>
      </c>
      <c r="D50" s="251"/>
      <c r="E50" s="251"/>
      <c r="F50" s="251"/>
      <c r="G50" s="215"/>
      <c r="L50" s="261"/>
    </row>
    <row r="51" spans="2:15" s="259" customFormat="1" ht="30.75" customHeight="1">
      <c r="B51" s="202" t="s">
        <v>88</v>
      </c>
      <c r="C51" s="234" t="s">
        <v>291</v>
      </c>
      <c r="D51" s="206"/>
      <c r="E51" s="214"/>
      <c r="F51" s="260"/>
      <c r="G51" s="215"/>
    </row>
    <row r="52" spans="2:15" s="259" customFormat="1" ht="13.5">
      <c r="B52" s="202"/>
      <c r="C52" s="234" t="s">
        <v>289</v>
      </c>
      <c r="D52" s="206">
        <f>0.62*0.6*D43*1.05</f>
        <v>5.0778000000000008</v>
      </c>
      <c r="E52" s="214" t="s">
        <v>280</v>
      </c>
      <c r="F52" s="287">
        <v>0</v>
      </c>
      <c r="G52" s="215">
        <f t="shared" ref="G52:G55" si="1">D52*F52</f>
        <v>0</v>
      </c>
    </row>
    <row r="53" spans="2:15" s="259" customFormat="1" ht="25.5">
      <c r="B53" s="202" t="s">
        <v>292</v>
      </c>
      <c r="C53" s="234" t="s">
        <v>293</v>
      </c>
      <c r="D53" s="207">
        <f>0.6*D43</f>
        <v>7.8</v>
      </c>
      <c r="E53" s="214" t="s">
        <v>280</v>
      </c>
      <c r="F53" s="288">
        <v>0</v>
      </c>
      <c r="G53" s="215">
        <f t="shared" si="1"/>
        <v>0</v>
      </c>
      <c r="L53" s="261"/>
      <c r="N53" s="262"/>
    </row>
    <row r="54" spans="2:15" s="259" customFormat="1" ht="38.25">
      <c r="B54" s="202" t="s">
        <v>294</v>
      </c>
      <c r="C54" s="234" t="s">
        <v>295</v>
      </c>
      <c r="D54" s="206">
        <f>0.6*0.1*D43</f>
        <v>0.78</v>
      </c>
      <c r="E54" s="214" t="s">
        <v>280</v>
      </c>
      <c r="F54" s="287">
        <v>0</v>
      </c>
      <c r="G54" s="215">
        <f t="shared" si="1"/>
        <v>0</v>
      </c>
      <c r="L54" s="263"/>
    </row>
    <row r="55" spans="2:15" s="259" customFormat="1" ht="89.25">
      <c r="B55" s="202" t="s">
        <v>296</v>
      </c>
      <c r="C55" s="234" t="s">
        <v>297</v>
      </c>
      <c r="D55" s="206">
        <f>((0.6*0.35)+(0.4*0.3))*D43</f>
        <v>4.2899999999999991</v>
      </c>
      <c r="E55" s="214" t="s">
        <v>280</v>
      </c>
      <c r="F55" s="287">
        <v>0</v>
      </c>
      <c r="G55" s="215">
        <f t="shared" si="1"/>
        <v>0</v>
      </c>
    </row>
    <row r="56" spans="2:15" s="259" customFormat="1" ht="51">
      <c r="B56" s="202" t="s">
        <v>298</v>
      </c>
      <c r="C56" s="234" t="s">
        <v>299</v>
      </c>
      <c r="D56" s="206"/>
      <c r="E56" s="214"/>
      <c r="F56" s="260"/>
      <c r="G56" s="215"/>
    </row>
    <row r="57" spans="2:15" ht="15" customHeight="1">
      <c r="B57" s="202"/>
      <c r="C57" s="212" t="s">
        <v>300</v>
      </c>
      <c r="D57" s="206">
        <f>0.6*0.53*D43</f>
        <v>4.1340000000000003</v>
      </c>
      <c r="E57" s="214" t="s">
        <v>280</v>
      </c>
      <c r="F57" s="287">
        <v>0</v>
      </c>
      <c r="G57" s="215">
        <f>D57*F57</f>
        <v>0</v>
      </c>
      <c r="L57" s="259"/>
    </row>
    <row r="58" spans="2:15" ht="51">
      <c r="B58" s="202" t="s">
        <v>301</v>
      </c>
      <c r="C58" s="234" t="s">
        <v>302</v>
      </c>
      <c r="D58" s="204"/>
      <c r="E58" s="214"/>
      <c r="F58" s="227"/>
      <c r="G58" s="215"/>
    </row>
    <row r="59" spans="2:15" ht="13.5">
      <c r="B59" s="202"/>
      <c r="C59" s="258" t="s">
        <v>303</v>
      </c>
      <c r="D59" s="204">
        <v>2</v>
      </c>
      <c r="E59" s="214" t="s">
        <v>280</v>
      </c>
      <c r="F59" s="210">
        <v>0</v>
      </c>
      <c r="G59" s="215">
        <f>D59*F59</f>
        <v>0</v>
      </c>
    </row>
    <row r="60" spans="2:15" ht="25.5">
      <c r="B60" s="202" t="s">
        <v>304</v>
      </c>
      <c r="C60" s="234" t="s">
        <v>305</v>
      </c>
      <c r="D60" s="256">
        <v>0.05</v>
      </c>
      <c r="E60" s="214" t="s">
        <v>306</v>
      </c>
      <c r="F60" s="215">
        <f>SUBTOTAL(109,G42:G59)</f>
        <v>0</v>
      </c>
      <c r="G60" s="215">
        <f>D60*F60</f>
        <v>0</v>
      </c>
    </row>
    <row r="61" spans="2:15" ht="13.5">
      <c r="B61" s="257" t="s">
        <v>307</v>
      </c>
      <c r="C61" s="225"/>
      <c r="D61" s="251"/>
      <c r="E61" s="251"/>
      <c r="F61" s="251"/>
      <c r="G61" s="215">
        <f>SUBTOTAL(109,Tabela5[cena])</f>
        <v>0</v>
      </c>
    </row>
    <row r="62" spans="2:15" ht="13.5">
      <c r="B62" s="257"/>
      <c r="C62" s="225"/>
      <c r="D62" s="251"/>
      <c r="E62" s="251"/>
      <c r="F62" s="251"/>
      <c r="G62" s="215"/>
    </row>
    <row r="63" spans="2:15" s="216" customFormat="1" ht="13.5">
      <c r="B63" s="246" t="s">
        <v>308</v>
      </c>
      <c r="C63" s="247" t="s">
        <v>309</v>
      </c>
      <c r="D63" s="248" t="s">
        <v>46</v>
      </c>
      <c r="E63" s="249" t="s">
        <v>280</v>
      </c>
      <c r="F63" s="250" t="s">
        <v>281</v>
      </c>
      <c r="G63" s="248" t="s">
        <v>282</v>
      </c>
      <c r="K63" s="222"/>
      <c r="L63" s="222"/>
      <c r="M63" s="222"/>
      <c r="N63" s="222"/>
      <c r="O63" s="222"/>
    </row>
    <row r="64" spans="2:15" s="216" customFormat="1" ht="13.5">
      <c r="B64" s="201"/>
      <c r="C64" s="225"/>
      <c r="D64" s="251"/>
      <c r="E64" s="251"/>
      <c r="F64" s="251"/>
      <c r="G64" s="215"/>
      <c r="K64" s="222"/>
      <c r="L64" s="222"/>
      <c r="M64" s="222"/>
      <c r="N64" s="222"/>
      <c r="O64" s="222"/>
    </row>
    <row r="65" spans="2:15" s="216" customFormat="1" ht="38.25">
      <c r="B65" s="202" t="s">
        <v>7</v>
      </c>
      <c r="C65" s="234" t="s">
        <v>310</v>
      </c>
      <c r="D65" s="226">
        <v>1</v>
      </c>
      <c r="E65" s="214" t="s">
        <v>280</v>
      </c>
      <c r="F65" s="210">
        <v>0</v>
      </c>
      <c r="G65" s="215">
        <f t="shared" ref="G65:G81" si="2">D65*F65</f>
        <v>0</v>
      </c>
      <c r="K65" s="222"/>
      <c r="L65" s="222"/>
      <c r="M65" s="222"/>
      <c r="N65" s="222"/>
      <c r="O65" s="222"/>
    </row>
    <row r="66" spans="2:15" s="216" customFormat="1" ht="63.75">
      <c r="B66" s="202" t="s">
        <v>30</v>
      </c>
      <c r="C66" s="212" t="s">
        <v>311</v>
      </c>
      <c r="D66" s="235">
        <v>10</v>
      </c>
      <c r="E66" s="214" t="s">
        <v>280</v>
      </c>
      <c r="F66" s="211">
        <v>0</v>
      </c>
      <c r="G66" s="215">
        <f t="shared" si="2"/>
        <v>0</v>
      </c>
      <c r="K66" s="222"/>
      <c r="L66" s="222"/>
      <c r="M66" s="222"/>
      <c r="N66" s="222"/>
      <c r="O66" s="222"/>
    </row>
    <row r="67" spans="2:15" s="216" customFormat="1" ht="25.5">
      <c r="B67" s="202" t="s">
        <v>5</v>
      </c>
      <c r="C67" s="212" t="s">
        <v>312</v>
      </c>
      <c r="D67" s="226">
        <v>1</v>
      </c>
      <c r="E67" s="214" t="s">
        <v>280</v>
      </c>
      <c r="F67" s="211">
        <v>0</v>
      </c>
      <c r="G67" s="215">
        <f t="shared" si="2"/>
        <v>0</v>
      </c>
      <c r="K67" s="222"/>
      <c r="L67" s="222"/>
      <c r="M67" s="222"/>
      <c r="N67" s="222"/>
      <c r="O67" s="222"/>
    </row>
    <row r="68" spans="2:15" s="216" customFormat="1" ht="25.5">
      <c r="B68" s="202" t="s">
        <v>167</v>
      </c>
      <c r="C68" s="234" t="s">
        <v>313</v>
      </c>
      <c r="D68" s="226">
        <v>1</v>
      </c>
      <c r="E68" s="214" t="s">
        <v>280</v>
      </c>
      <c r="F68" s="210">
        <v>0</v>
      </c>
      <c r="G68" s="215">
        <f t="shared" si="2"/>
        <v>0</v>
      </c>
      <c r="K68" s="222"/>
      <c r="L68" s="222"/>
      <c r="M68" s="222"/>
      <c r="N68" s="222"/>
      <c r="O68" s="222"/>
    </row>
    <row r="69" spans="2:15" s="216" customFormat="1" ht="25.5">
      <c r="B69" s="202" t="s">
        <v>89</v>
      </c>
      <c r="C69" s="234" t="s">
        <v>314</v>
      </c>
      <c r="D69" s="226">
        <v>1</v>
      </c>
      <c r="E69" s="214" t="s">
        <v>280</v>
      </c>
      <c r="F69" s="210">
        <v>0</v>
      </c>
      <c r="G69" s="215">
        <f t="shared" si="2"/>
        <v>0</v>
      </c>
      <c r="K69" s="222"/>
      <c r="L69" s="222"/>
      <c r="M69" s="222"/>
      <c r="N69" s="222"/>
      <c r="O69" s="222"/>
    </row>
    <row r="70" spans="2:15" s="216" customFormat="1" ht="25.5">
      <c r="B70" s="202" t="s">
        <v>82</v>
      </c>
      <c r="C70" s="255" t="s">
        <v>315</v>
      </c>
      <c r="D70" s="235">
        <v>10</v>
      </c>
      <c r="E70" s="214" t="s">
        <v>280</v>
      </c>
      <c r="F70" s="211">
        <v>0</v>
      </c>
      <c r="G70" s="215">
        <f t="shared" si="2"/>
        <v>0</v>
      </c>
    </row>
    <row r="71" spans="2:15" s="216" customFormat="1" ht="25.5">
      <c r="B71" s="202" t="s">
        <v>88</v>
      </c>
      <c r="C71" s="255" t="s">
        <v>316</v>
      </c>
      <c r="D71" s="235">
        <v>10</v>
      </c>
      <c r="E71" s="214" t="s">
        <v>280</v>
      </c>
      <c r="F71" s="211">
        <v>0</v>
      </c>
      <c r="G71" s="215">
        <f t="shared" si="2"/>
        <v>0</v>
      </c>
    </row>
    <row r="72" spans="2:15" s="216" customFormat="1" ht="25.5">
      <c r="B72" s="202" t="s">
        <v>292</v>
      </c>
      <c r="C72" s="255" t="s">
        <v>317</v>
      </c>
      <c r="D72" s="226">
        <v>5</v>
      </c>
      <c r="E72" s="214" t="s">
        <v>280</v>
      </c>
      <c r="F72" s="210">
        <v>0</v>
      </c>
      <c r="G72" s="215">
        <f t="shared" si="2"/>
        <v>0</v>
      </c>
    </row>
    <row r="73" spans="2:15" s="216" customFormat="1" ht="57.75" customHeight="1">
      <c r="B73" s="202" t="s">
        <v>294</v>
      </c>
      <c r="C73" s="225" t="s">
        <v>318</v>
      </c>
      <c r="D73" s="226"/>
      <c r="E73" s="214"/>
      <c r="F73" s="227"/>
      <c r="G73" s="215"/>
    </row>
    <row r="74" spans="2:15" s="216" customFormat="1" ht="25.5">
      <c r="B74" s="202" t="s">
        <v>296</v>
      </c>
      <c r="C74" s="225" t="s">
        <v>319</v>
      </c>
      <c r="D74" s="226">
        <v>6</v>
      </c>
      <c r="E74" s="214" t="s">
        <v>280</v>
      </c>
      <c r="F74" s="210">
        <v>0</v>
      </c>
      <c r="G74" s="215">
        <f t="shared" si="2"/>
        <v>0</v>
      </c>
    </row>
    <row r="75" spans="2:15" s="216" customFormat="1" ht="67.5" customHeight="1">
      <c r="B75" s="202" t="s">
        <v>298</v>
      </c>
      <c r="C75" s="212" t="s">
        <v>320</v>
      </c>
      <c r="D75" s="226"/>
      <c r="E75" s="214"/>
      <c r="F75" s="227"/>
      <c r="G75" s="215"/>
    </row>
    <row r="76" spans="2:15" s="216" customFormat="1">
      <c r="B76" s="202" t="s">
        <v>301</v>
      </c>
      <c r="C76" s="225" t="s">
        <v>321</v>
      </c>
      <c r="D76" s="226">
        <v>1</v>
      </c>
      <c r="E76" s="214" t="s">
        <v>280</v>
      </c>
      <c r="F76" s="210">
        <v>0</v>
      </c>
      <c r="G76" s="215">
        <f t="shared" si="2"/>
        <v>0</v>
      </c>
    </row>
    <row r="77" spans="2:15" s="216" customFormat="1">
      <c r="B77" s="202" t="s">
        <v>304</v>
      </c>
      <c r="C77" s="225" t="s">
        <v>322</v>
      </c>
      <c r="D77" s="226">
        <v>2</v>
      </c>
      <c r="E77" s="214" t="s">
        <v>280</v>
      </c>
      <c r="F77" s="210">
        <v>0</v>
      </c>
      <c r="G77" s="215">
        <f t="shared" si="2"/>
        <v>0</v>
      </c>
    </row>
    <row r="78" spans="2:15" s="216" customFormat="1">
      <c r="B78" s="202" t="s">
        <v>323</v>
      </c>
      <c r="C78" s="255" t="s">
        <v>324</v>
      </c>
      <c r="D78" s="235">
        <v>2</v>
      </c>
      <c r="E78" s="214" t="s">
        <v>280</v>
      </c>
      <c r="F78" s="211">
        <v>0</v>
      </c>
      <c r="G78" s="215">
        <f t="shared" si="2"/>
        <v>0</v>
      </c>
    </row>
    <row r="79" spans="2:15" ht="16.5">
      <c r="B79" s="202" t="s">
        <v>325</v>
      </c>
      <c r="C79" s="225" t="s">
        <v>326</v>
      </c>
      <c r="D79" s="226">
        <v>1</v>
      </c>
      <c r="E79" s="214" t="s">
        <v>280</v>
      </c>
      <c r="F79" s="210">
        <v>0</v>
      </c>
      <c r="G79" s="215">
        <f t="shared" si="2"/>
        <v>0</v>
      </c>
      <c r="J79" s="254"/>
      <c r="L79" s="216"/>
    </row>
    <row r="80" spans="2:15" ht="39">
      <c r="B80" s="202" t="s">
        <v>327</v>
      </c>
      <c r="C80" s="225" t="s">
        <v>328</v>
      </c>
      <c r="D80" s="226">
        <v>1</v>
      </c>
      <c r="E80" s="214" t="s">
        <v>280</v>
      </c>
      <c r="F80" s="210">
        <v>0</v>
      </c>
      <c r="G80" s="215">
        <f t="shared" si="2"/>
        <v>0</v>
      </c>
      <c r="J80" s="254"/>
      <c r="L80" s="216"/>
    </row>
    <row r="81" spans="2:15" ht="13.5">
      <c r="B81" s="202" t="s">
        <v>329</v>
      </c>
      <c r="C81" s="234" t="s">
        <v>330</v>
      </c>
      <c r="D81" s="213">
        <v>0.05</v>
      </c>
      <c r="E81" s="214" t="s">
        <v>306</v>
      </c>
      <c r="F81" s="215">
        <f>SUBTOTAL(109,G65:G79)</f>
        <v>0</v>
      </c>
      <c r="G81" s="215">
        <f t="shared" si="2"/>
        <v>0</v>
      </c>
    </row>
    <row r="82" spans="2:15" s="236" customFormat="1" ht="13.5">
      <c r="B82" s="237" t="s">
        <v>331</v>
      </c>
      <c r="C82" s="238"/>
      <c r="D82" s="239"/>
      <c r="E82" s="239"/>
      <c r="F82" s="239"/>
      <c r="G82" s="240">
        <f>SUBTOTAL(109,Tabela57[cena])</f>
        <v>0</v>
      </c>
      <c r="L82" s="222"/>
    </row>
    <row r="83" spans="2:15" s="241" customFormat="1" ht="13.5">
      <c r="B83" s="242"/>
      <c r="C83" s="243"/>
      <c r="D83" s="244"/>
      <c r="E83" s="244"/>
      <c r="F83" s="244"/>
      <c r="G83" s="245"/>
      <c r="L83" s="236"/>
    </row>
    <row r="84" spans="2:15" s="233" customFormat="1" ht="13.5">
      <c r="B84" s="246" t="s">
        <v>332</v>
      </c>
      <c r="C84" s="247" t="s">
        <v>333</v>
      </c>
      <c r="D84" s="248" t="s">
        <v>46</v>
      </c>
      <c r="E84" s="249" t="s">
        <v>280</v>
      </c>
      <c r="F84" s="250" t="s">
        <v>281</v>
      </c>
      <c r="G84" s="248" t="s">
        <v>282</v>
      </c>
      <c r="L84" s="241"/>
    </row>
    <row r="85" spans="2:15" s="233" customFormat="1" ht="4.5" customHeight="1">
      <c r="B85" s="201"/>
      <c r="C85" s="225"/>
      <c r="D85" s="251"/>
      <c r="E85" s="251"/>
      <c r="F85" s="251"/>
      <c r="G85" s="215"/>
    </row>
    <row r="86" spans="2:15" s="233" customFormat="1" ht="4.5" customHeight="1">
      <c r="B86" s="202"/>
      <c r="C86" s="234"/>
      <c r="D86" s="226"/>
      <c r="E86" s="214"/>
      <c r="F86" s="252"/>
      <c r="G86" s="253"/>
      <c r="J86" s="229"/>
    </row>
    <row r="87" spans="2:15" s="233" customFormat="1" ht="42.75" customHeight="1">
      <c r="B87" s="202" t="s">
        <v>7</v>
      </c>
      <c r="C87" s="234" t="s">
        <v>334</v>
      </c>
      <c r="D87" s="235">
        <v>10</v>
      </c>
      <c r="E87" s="214" t="s">
        <v>280</v>
      </c>
      <c r="F87" s="211">
        <v>0</v>
      </c>
      <c r="G87" s="215">
        <f t="shared" ref="G87" si="3">D87*F87</f>
        <v>0</v>
      </c>
      <c r="J87" s="229"/>
    </row>
    <row r="88" spans="2:15" s="216" customFormat="1" ht="102">
      <c r="B88" s="202" t="s">
        <v>30</v>
      </c>
      <c r="C88" s="212" t="s">
        <v>335</v>
      </c>
      <c r="D88" s="213"/>
      <c r="E88" s="214"/>
      <c r="F88" s="227"/>
      <c r="G88" s="215"/>
      <c r="J88" s="229"/>
      <c r="L88" s="233"/>
    </row>
    <row r="89" spans="2:15" s="230" customFormat="1" ht="16.5">
      <c r="B89" s="202"/>
      <c r="C89" s="225" t="s">
        <v>336</v>
      </c>
      <c r="D89" s="226">
        <v>1</v>
      </c>
      <c r="E89" s="214" t="s">
        <v>280</v>
      </c>
      <c r="F89" s="210">
        <v>0</v>
      </c>
      <c r="G89" s="215">
        <f t="shared" ref="G89:G99" si="4">D89*F89</f>
        <v>0</v>
      </c>
      <c r="J89" s="231"/>
      <c r="K89" s="232"/>
      <c r="L89" s="216"/>
      <c r="M89" s="232"/>
      <c r="N89" s="232"/>
      <c r="O89" s="232"/>
    </row>
    <row r="90" spans="2:15" s="230" customFormat="1" ht="16.5">
      <c r="B90" s="202"/>
      <c r="C90" s="225" t="s">
        <v>337</v>
      </c>
      <c r="D90" s="226">
        <v>2</v>
      </c>
      <c r="E90" s="214" t="s">
        <v>280</v>
      </c>
      <c r="F90" s="210">
        <v>0</v>
      </c>
      <c r="G90" s="215">
        <f t="shared" si="4"/>
        <v>0</v>
      </c>
      <c r="J90" s="231"/>
      <c r="K90" s="232"/>
      <c r="L90" s="216"/>
      <c r="M90" s="232"/>
      <c r="N90" s="232"/>
      <c r="O90" s="232"/>
    </row>
    <row r="91" spans="2:15" s="230" customFormat="1" ht="16.5">
      <c r="B91" s="202"/>
      <c r="C91" s="225" t="s">
        <v>338</v>
      </c>
      <c r="D91" s="226">
        <v>1</v>
      </c>
      <c r="E91" s="214" t="s">
        <v>280</v>
      </c>
      <c r="F91" s="210">
        <v>0</v>
      </c>
      <c r="G91" s="215">
        <f t="shared" si="4"/>
        <v>0</v>
      </c>
      <c r="J91" s="231"/>
      <c r="K91" s="232"/>
      <c r="L91" s="216"/>
      <c r="M91" s="232"/>
      <c r="N91" s="232"/>
      <c r="O91" s="232"/>
    </row>
    <row r="92" spans="2:15" s="230" customFormat="1" ht="16.5">
      <c r="B92" s="202"/>
      <c r="C92" s="225" t="s">
        <v>339</v>
      </c>
      <c r="D92" s="204">
        <v>2</v>
      </c>
      <c r="E92" s="214" t="s">
        <v>280</v>
      </c>
      <c r="F92" s="210">
        <v>0</v>
      </c>
      <c r="G92" s="215">
        <f t="shared" si="4"/>
        <v>0</v>
      </c>
      <c r="J92" s="231"/>
      <c r="K92" s="232"/>
      <c r="L92" s="216"/>
      <c r="M92" s="232"/>
      <c r="N92" s="232"/>
      <c r="O92" s="232"/>
    </row>
    <row r="93" spans="2:15" s="230" customFormat="1" ht="16.5">
      <c r="B93" s="202"/>
      <c r="C93" s="225" t="s">
        <v>340</v>
      </c>
      <c r="D93" s="226">
        <v>1</v>
      </c>
      <c r="E93" s="214" t="s">
        <v>280</v>
      </c>
      <c r="F93" s="210">
        <v>0</v>
      </c>
      <c r="G93" s="215"/>
      <c r="J93" s="231"/>
      <c r="K93" s="232"/>
      <c r="L93" s="216"/>
      <c r="M93" s="232"/>
      <c r="N93" s="232"/>
      <c r="O93" s="232"/>
    </row>
    <row r="94" spans="2:15" s="230" customFormat="1" ht="16.5">
      <c r="B94" s="202"/>
      <c r="C94" s="225" t="s">
        <v>341</v>
      </c>
      <c r="D94" s="226">
        <v>1</v>
      </c>
      <c r="E94" s="214" t="s">
        <v>280</v>
      </c>
      <c r="F94" s="210">
        <v>0</v>
      </c>
      <c r="G94" s="215">
        <f>D94*F94</f>
        <v>0</v>
      </c>
      <c r="J94" s="231"/>
      <c r="K94" s="232"/>
      <c r="L94" s="216"/>
      <c r="M94" s="232"/>
      <c r="N94" s="232"/>
      <c r="O94" s="232"/>
    </row>
    <row r="95" spans="2:15" s="230" customFormat="1" ht="16.5">
      <c r="B95" s="202"/>
      <c r="C95" s="225" t="s">
        <v>342</v>
      </c>
      <c r="D95" s="226">
        <v>1</v>
      </c>
      <c r="E95" s="214" t="s">
        <v>280</v>
      </c>
      <c r="F95" s="210">
        <v>0</v>
      </c>
      <c r="G95" s="215">
        <f>D95*F95</f>
        <v>0</v>
      </c>
      <c r="J95" s="231"/>
      <c r="K95" s="232"/>
      <c r="L95" s="216"/>
      <c r="M95" s="232"/>
      <c r="N95" s="232"/>
      <c r="O95" s="232"/>
    </row>
    <row r="96" spans="2:15" s="230" customFormat="1" ht="16.5">
      <c r="B96" s="202"/>
      <c r="C96" s="225" t="s">
        <v>343</v>
      </c>
      <c r="D96" s="226">
        <v>1</v>
      </c>
      <c r="E96" s="214" t="s">
        <v>280</v>
      </c>
      <c r="F96" s="210">
        <v>0</v>
      </c>
      <c r="G96" s="215">
        <f>D96*F96</f>
        <v>0</v>
      </c>
      <c r="J96" s="231"/>
      <c r="K96" s="232"/>
      <c r="L96" s="216"/>
      <c r="M96" s="232"/>
      <c r="N96" s="232"/>
      <c r="O96" s="232"/>
    </row>
    <row r="97" spans="2:15" s="230" customFormat="1" ht="16.5">
      <c r="B97" s="202"/>
      <c r="C97" s="225" t="s">
        <v>344</v>
      </c>
      <c r="D97" s="226">
        <v>1</v>
      </c>
      <c r="E97" s="214" t="s">
        <v>280</v>
      </c>
      <c r="F97" s="210">
        <v>0</v>
      </c>
      <c r="G97" s="215">
        <f t="shared" si="4"/>
        <v>0</v>
      </c>
      <c r="J97" s="231"/>
      <c r="K97" s="232"/>
      <c r="L97" s="216"/>
      <c r="M97" s="232"/>
      <c r="N97" s="232"/>
      <c r="O97" s="232"/>
    </row>
    <row r="98" spans="2:15" s="230" customFormat="1" ht="0.75" customHeight="1">
      <c r="B98" s="202"/>
      <c r="C98" s="225"/>
      <c r="D98" s="226"/>
      <c r="E98" s="214"/>
      <c r="F98" s="210"/>
      <c r="G98" s="215"/>
      <c r="J98" s="231"/>
      <c r="K98" s="232"/>
      <c r="L98" s="216"/>
      <c r="M98" s="232"/>
      <c r="N98" s="232"/>
      <c r="O98" s="232"/>
    </row>
    <row r="99" spans="2:15" s="230" customFormat="1" ht="16.5">
      <c r="B99" s="202"/>
      <c r="C99" s="225" t="s">
        <v>345</v>
      </c>
      <c r="D99" s="226">
        <v>1</v>
      </c>
      <c r="E99" s="214" t="s">
        <v>280</v>
      </c>
      <c r="F99" s="210">
        <v>0</v>
      </c>
      <c r="G99" s="215">
        <f t="shared" si="4"/>
        <v>0</v>
      </c>
      <c r="J99" s="231"/>
      <c r="K99" s="232"/>
      <c r="L99" s="216"/>
      <c r="M99" s="232"/>
      <c r="N99" s="232"/>
      <c r="O99" s="232"/>
    </row>
    <row r="100" spans="2:15" s="216" customFormat="1" ht="4.5" customHeight="1">
      <c r="B100" s="202"/>
      <c r="C100" s="208"/>
      <c r="D100" s="209"/>
      <c r="E100" s="209"/>
      <c r="F100" s="227"/>
      <c r="G100" s="228"/>
      <c r="J100" s="229"/>
    </row>
    <row r="101" spans="2:15" s="216" customFormat="1" ht="17.25" customHeight="1">
      <c r="B101" s="202" t="s">
        <v>167</v>
      </c>
      <c r="C101" s="212" t="s">
        <v>346</v>
      </c>
      <c r="D101" s="226"/>
      <c r="E101" s="214"/>
      <c r="F101" s="227"/>
      <c r="G101" s="215"/>
    </row>
    <row r="102" spans="2:15" s="216" customFormat="1">
      <c r="B102" s="202"/>
      <c r="C102" s="225" t="s">
        <v>347</v>
      </c>
      <c r="D102" s="226">
        <v>2</v>
      </c>
      <c r="E102" s="214" t="s">
        <v>280</v>
      </c>
      <c r="F102" s="210">
        <v>0</v>
      </c>
      <c r="G102" s="215">
        <f>D102*F102</f>
        <v>0</v>
      </c>
    </row>
    <row r="103" spans="2:15" s="216" customFormat="1">
      <c r="B103" s="202"/>
      <c r="C103" s="225" t="s">
        <v>348</v>
      </c>
      <c r="D103" s="226">
        <v>2</v>
      </c>
      <c r="E103" s="214" t="s">
        <v>280</v>
      </c>
      <c r="F103" s="210">
        <v>0</v>
      </c>
      <c r="G103" s="215">
        <f>D103*F103</f>
        <v>0</v>
      </c>
    </row>
    <row r="104" spans="2:15" s="216" customFormat="1" ht="25.5">
      <c r="B104" s="202" t="s">
        <v>89</v>
      </c>
      <c r="C104" s="212" t="s">
        <v>349</v>
      </c>
      <c r="D104" s="213">
        <v>0.05</v>
      </c>
      <c r="E104" s="214" t="s">
        <v>306</v>
      </c>
      <c r="F104" s="215">
        <f>SUBTOTAL(109,G85:G103)</f>
        <v>0</v>
      </c>
      <c r="G104" s="215">
        <f>D104*F104</f>
        <v>0</v>
      </c>
    </row>
    <row r="105" spans="2:15" s="216" customFormat="1">
      <c r="B105" s="217" t="s">
        <v>350</v>
      </c>
      <c r="C105" s="218"/>
      <c r="D105" s="219"/>
      <c r="E105" s="219"/>
      <c r="F105" s="220"/>
      <c r="G105" s="221">
        <f>SUBTOTAL(109,Tabela579[cena])</f>
        <v>0</v>
      </c>
    </row>
    <row r="106" spans="2:15" s="216" customFormat="1" ht="13.5">
      <c r="B106" s="222"/>
      <c r="C106" s="223"/>
      <c r="D106" s="222"/>
      <c r="E106" s="222"/>
      <c r="F106" s="224"/>
      <c r="G106" s="222"/>
    </row>
    <row r="107" spans="2:15" s="216" customFormat="1" ht="13.5">
      <c r="B107" s="222"/>
      <c r="C107" s="223"/>
      <c r="D107" s="222"/>
      <c r="E107" s="222"/>
      <c r="F107" s="222"/>
      <c r="G107" s="222"/>
    </row>
    <row r="108" spans="2:15" s="216" customFormat="1" ht="13.5">
      <c r="B108" s="222"/>
      <c r="C108" s="223"/>
      <c r="D108" s="222"/>
      <c r="E108" s="222"/>
      <c r="F108" s="222"/>
      <c r="G108" s="222"/>
    </row>
    <row r="109" spans="2:15" s="216" customFormat="1" ht="13.5">
      <c r="B109" s="222"/>
      <c r="C109" s="223"/>
      <c r="D109" s="222"/>
      <c r="E109" s="222"/>
      <c r="F109" s="222"/>
      <c r="G109" s="222"/>
    </row>
    <row r="110" spans="2:15" s="216" customFormat="1" ht="13.5">
      <c r="B110" s="222"/>
      <c r="C110" s="223"/>
      <c r="D110" s="222"/>
      <c r="E110" s="222"/>
      <c r="F110" s="222"/>
      <c r="G110" s="222"/>
    </row>
    <row r="111" spans="2:15" s="216" customFormat="1" ht="13.5">
      <c r="B111" s="222"/>
      <c r="C111" s="223"/>
      <c r="D111" s="222"/>
      <c r="E111" s="222"/>
      <c r="F111" s="222"/>
      <c r="G111" s="222"/>
    </row>
    <row r="112" spans="2:15" s="216" customFormat="1" ht="15" customHeight="1">
      <c r="B112" s="222"/>
      <c r="C112" s="223"/>
      <c r="D112" s="222"/>
      <c r="E112" s="222"/>
      <c r="F112" s="222"/>
      <c r="G112" s="222"/>
    </row>
    <row r="113" spans="2:12" s="216" customFormat="1" ht="13.5">
      <c r="B113" s="222"/>
      <c r="C113" s="223"/>
      <c r="D113" s="222"/>
      <c r="E113" s="222"/>
      <c r="F113" s="222"/>
      <c r="G113" s="222"/>
    </row>
    <row r="114" spans="2:12" s="216" customFormat="1" ht="13.5">
      <c r="B114" s="222"/>
      <c r="C114" s="223"/>
      <c r="D114" s="222"/>
      <c r="E114" s="222"/>
      <c r="F114" s="222"/>
      <c r="G114" s="222"/>
    </row>
    <row r="115" spans="2:12" s="216" customFormat="1" ht="13.5">
      <c r="B115" s="222"/>
      <c r="C115" s="223"/>
      <c r="D115" s="222"/>
      <c r="E115" s="222"/>
      <c r="F115" s="222"/>
      <c r="G115" s="222"/>
    </row>
    <row r="116" spans="2:12" s="216" customFormat="1" ht="13.5">
      <c r="B116" s="222"/>
      <c r="C116" s="223"/>
      <c r="D116" s="222"/>
      <c r="E116" s="222"/>
      <c r="F116" s="222"/>
      <c r="G116" s="222"/>
    </row>
    <row r="117" spans="2:12" s="216" customFormat="1" ht="13.5">
      <c r="B117" s="222"/>
      <c r="C117" s="223"/>
      <c r="D117" s="222"/>
      <c r="E117" s="222"/>
      <c r="F117" s="222"/>
      <c r="G117" s="222"/>
    </row>
    <row r="118" spans="2:12" s="216" customFormat="1" ht="13.5">
      <c r="B118" s="222"/>
      <c r="C118" s="223"/>
      <c r="D118" s="222"/>
      <c r="E118" s="222"/>
      <c r="F118" s="222"/>
      <c r="G118" s="222"/>
    </row>
    <row r="119" spans="2:12" s="216" customFormat="1" ht="13.5">
      <c r="B119" s="222"/>
      <c r="C119" s="223"/>
      <c r="D119" s="222"/>
      <c r="E119" s="222"/>
      <c r="F119" s="222"/>
      <c r="G119" s="222"/>
    </row>
    <row r="120" spans="2:12" s="216" customFormat="1" ht="13.5">
      <c r="B120" s="222"/>
      <c r="C120" s="223"/>
      <c r="D120" s="222"/>
      <c r="E120" s="222"/>
      <c r="F120" s="222"/>
      <c r="G120" s="222"/>
    </row>
    <row r="121" spans="2:12" ht="13.5">
      <c r="L121" s="216"/>
    </row>
    <row r="122" spans="2:12" ht="13.5">
      <c r="L122" s="216"/>
    </row>
    <row r="128" spans="2:12" ht="13.5">
      <c r="H128" s="216"/>
    </row>
  </sheetData>
  <sheetProtection algorithmName="SHA-512" hashValue="Fpd6Vtpe20SOgtNFtkwWb5Tmf2hO7GC9zDS2Knq5aOuulKaim9pUC0tSvoI9TNDmOQZ7StdDjywlRbq0/Z+lng==" saltValue="9Go2rwGAcVRASzfaKNn0ZQ==" spinCount="100000" sheet="1" objects="1" scenarios="1" selectLockedCells="1"/>
  <mergeCells count="5">
    <mergeCell ref="C4:G4"/>
    <mergeCell ref="C5:G5"/>
    <mergeCell ref="C6:G6"/>
    <mergeCell ref="C26:F29"/>
    <mergeCell ref="C30:F31"/>
  </mergeCells>
  <pageMargins left="0.7" right="0.7" top="1.2322916666666666" bottom="0.75" header="0.3" footer="0.3"/>
  <pageSetup paperSize="9" scale="91" orientation="portrait" r:id="rId1"/>
  <headerFooter>
    <oddHeader>&amp;CUreditev površin za kolesarje in pešce
v križišču Straške (LC 295041) in Povhove (LK 299091) ulice</oddHeader>
    <oddFooter>&amp;C
&amp;A&amp;R&amp;P</oddFooter>
  </headerFooter>
  <rowBreaks count="4" manualBreakCount="4">
    <brk id="37" min="1" max="7" man="1"/>
    <brk id="61" min="1" max="7" man="1"/>
    <brk id="82" min="1" max="7" man="1"/>
    <brk id="108" min="1" max="7" man="1"/>
  </rowBreaks>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45284-1873-495E-91A3-B9356257571D}">
  <sheetPr>
    <tabColor rgb="FFFFFF00"/>
  </sheetPr>
  <dimension ref="A1:M124"/>
  <sheetViews>
    <sheetView view="pageBreakPreview" topLeftCell="A7" zoomScaleNormal="100" zoomScaleSheetLayoutView="100" workbookViewId="0">
      <selection activeCell="H9" sqref="H9"/>
    </sheetView>
  </sheetViews>
  <sheetFormatPr defaultRowHeight="15.75"/>
  <cols>
    <col min="1" max="1" width="2.140625" style="31" customWidth="1"/>
    <col min="2" max="2" width="5.140625" style="32" customWidth="1"/>
    <col min="3" max="3" width="43.42578125" style="33" customWidth="1"/>
    <col min="4" max="4" width="5.7109375" style="33" customWidth="1"/>
    <col min="5" max="5" width="6.42578125" style="34" customWidth="1"/>
    <col min="6" max="6" width="10.7109375" style="34" hidden="1" customWidth="1"/>
    <col min="7" max="7" width="11.140625" style="34" hidden="1" customWidth="1"/>
    <col min="8" max="8" width="14.28515625" style="34" customWidth="1"/>
    <col min="9" max="9" width="16" style="35" customWidth="1"/>
    <col min="10" max="10" width="16.5703125" style="31" customWidth="1"/>
    <col min="11" max="256" width="9.140625" style="31"/>
    <col min="257" max="257" width="2.140625" style="31" customWidth="1"/>
    <col min="258" max="258" width="5.140625" style="31" customWidth="1"/>
    <col min="259" max="259" width="43.42578125" style="31" customWidth="1"/>
    <col min="260" max="260" width="5.7109375" style="31" customWidth="1"/>
    <col min="261" max="261" width="6.42578125" style="31" customWidth="1"/>
    <col min="262" max="263" width="0" style="31" hidden="1" customWidth="1"/>
    <col min="264" max="264" width="14.28515625" style="31" customWidth="1"/>
    <col min="265" max="265" width="16" style="31" customWidth="1"/>
    <col min="266" max="266" width="16.5703125" style="31" customWidth="1"/>
    <col min="267" max="512" width="9.140625" style="31"/>
    <col min="513" max="513" width="2.140625" style="31" customWidth="1"/>
    <col min="514" max="514" width="5.140625" style="31" customWidth="1"/>
    <col min="515" max="515" width="43.42578125" style="31" customWidth="1"/>
    <col min="516" max="516" width="5.7109375" style="31" customWidth="1"/>
    <col min="517" max="517" width="6.42578125" style="31" customWidth="1"/>
    <col min="518" max="519" width="0" style="31" hidden="1" customWidth="1"/>
    <col min="520" max="520" width="14.28515625" style="31" customWidth="1"/>
    <col min="521" max="521" width="16" style="31" customWidth="1"/>
    <col min="522" max="522" width="16.5703125" style="31" customWidth="1"/>
    <col min="523" max="768" width="9.140625" style="31"/>
    <col min="769" max="769" width="2.140625" style="31" customWidth="1"/>
    <col min="770" max="770" width="5.140625" style="31" customWidth="1"/>
    <col min="771" max="771" width="43.42578125" style="31" customWidth="1"/>
    <col min="772" max="772" width="5.7109375" style="31" customWidth="1"/>
    <col min="773" max="773" width="6.42578125" style="31" customWidth="1"/>
    <col min="774" max="775" width="0" style="31" hidden="1" customWidth="1"/>
    <col min="776" max="776" width="14.28515625" style="31" customWidth="1"/>
    <col min="777" max="777" width="16" style="31" customWidth="1"/>
    <col min="778" max="778" width="16.5703125" style="31" customWidth="1"/>
    <col min="779" max="1024" width="9.140625" style="31"/>
    <col min="1025" max="1025" width="2.140625" style="31" customWidth="1"/>
    <col min="1026" max="1026" width="5.140625" style="31" customWidth="1"/>
    <col min="1027" max="1027" width="43.42578125" style="31" customWidth="1"/>
    <col min="1028" max="1028" width="5.7109375" style="31" customWidth="1"/>
    <col min="1029" max="1029" width="6.42578125" style="31" customWidth="1"/>
    <col min="1030" max="1031" width="0" style="31" hidden="1" customWidth="1"/>
    <col min="1032" max="1032" width="14.28515625" style="31" customWidth="1"/>
    <col min="1033" max="1033" width="16" style="31" customWidth="1"/>
    <col min="1034" max="1034" width="16.5703125" style="31" customWidth="1"/>
    <col min="1035" max="1280" width="9.140625" style="31"/>
    <col min="1281" max="1281" width="2.140625" style="31" customWidth="1"/>
    <col min="1282" max="1282" width="5.140625" style="31" customWidth="1"/>
    <col min="1283" max="1283" width="43.42578125" style="31" customWidth="1"/>
    <col min="1284" max="1284" width="5.7109375" style="31" customWidth="1"/>
    <col min="1285" max="1285" width="6.42578125" style="31" customWidth="1"/>
    <col min="1286" max="1287" width="0" style="31" hidden="1" customWidth="1"/>
    <col min="1288" max="1288" width="14.28515625" style="31" customWidth="1"/>
    <col min="1289" max="1289" width="16" style="31" customWidth="1"/>
    <col min="1290" max="1290" width="16.5703125" style="31" customWidth="1"/>
    <col min="1291" max="1536" width="9.140625" style="31"/>
    <col min="1537" max="1537" width="2.140625" style="31" customWidth="1"/>
    <col min="1538" max="1538" width="5.140625" style="31" customWidth="1"/>
    <col min="1539" max="1539" width="43.42578125" style="31" customWidth="1"/>
    <col min="1540" max="1540" width="5.7109375" style="31" customWidth="1"/>
    <col min="1541" max="1541" width="6.42578125" style="31" customWidth="1"/>
    <col min="1542" max="1543" width="0" style="31" hidden="1" customWidth="1"/>
    <col min="1544" max="1544" width="14.28515625" style="31" customWidth="1"/>
    <col min="1545" max="1545" width="16" style="31" customWidth="1"/>
    <col min="1546" max="1546" width="16.5703125" style="31" customWidth="1"/>
    <col min="1547" max="1792" width="9.140625" style="31"/>
    <col min="1793" max="1793" width="2.140625" style="31" customWidth="1"/>
    <col min="1794" max="1794" width="5.140625" style="31" customWidth="1"/>
    <col min="1795" max="1795" width="43.42578125" style="31" customWidth="1"/>
    <col min="1796" max="1796" width="5.7109375" style="31" customWidth="1"/>
    <col min="1797" max="1797" width="6.42578125" style="31" customWidth="1"/>
    <col min="1798" max="1799" width="0" style="31" hidden="1" customWidth="1"/>
    <col min="1800" max="1800" width="14.28515625" style="31" customWidth="1"/>
    <col min="1801" max="1801" width="16" style="31" customWidth="1"/>
    <col min="1802" max="1802" width="16.5703125" style="31" customWidth="1"/>
    <col min="1803" max="2048" width="9.140625" style="31"/>
    <col min="2049" max="2049" width="2.140625" style="31" customWidth="1"/>
    <col min="2050" max="2050" width="5.140625" style="31" customWidth="1"/>
    <col min="2051" max="2051" width="43.42578125" style="31" customWidth="1"/>
    <col min="2052" max="2052" width="5.7109375" style="31" customWidth="1"/>
    <col min="2053" max="2053" width="6.42578125" style="31" customWidth="1"/>
    <col min="2054" max="2055" width="0" style="31" hidden="1" customWidth="1"/>
    <col min="2056" max="2056" width="14.28515625" style="31" customWidth="1"/>
    <col min="2057" max="2057" width="16" style="31" customWidth="1"/>
    <col min="2058" max="2058" width="16.5703125" style="31" customWidth="1"/>
    <col min="2059" max="2304" width="9.140625" style="31"/>
    <col min="2305" max="2305" width="2.140625" style="31" customWidth="1"/>
    <col min="2306" max="2306" width="5.140625" style="31" customWidth="1"/>
    <col min="2307" max="2307" width="43.42578125" style="31" customWidth="1"/>
    <col min="2308" max="2308" width="5.7109375" style="31" customWidth="1"/>
    <col min="2309" max="2309" width="6.42578125" style="31" customWidth="1"/>
    <col min="2310" max="2311" width="0" style="31" hidden="1" customWidth="1"/>
    <col min="2312" max="2312" width="14.28515625" style="31" customWidth="1"/>
    <col min="2313" max="2313" width="16" style="31" customWidth="1"/>
    <col min="2314" max="2314" width="16.5703125" style="31" customWidth="1"/>
    <col min="2315" max="2560" width="9.140625" style="31"/>
    <col min="2561" max="2561" width="2.140625" style="31" customWidth="1"/>
    <col min="2562" max="2562" width="5.140625" style="31" customWidth="1"/>
    <col min="2563" max="2563" width="43.42578125" style="31" customWidth="1"/>
    <col min="2564" max="2564" width="5.7109375" style="31" customWidth="1"/>
    <col min="2565" max="2565" width="6.42578125" style="31" customWidth="1"/>
    <col min="2566" max="2567" width="0" style="31" hidden="1" customWidth="1"/>
    <col min="2568" max="2568" width="14.28515625" style="31" customWidth="1"/>
    <col min="2569" max="2569" width="16" style="31" customWidth="1"/>
    <col min="2570" max="2570" width="16.5703125" style="31" customWidth="1"/>
    <col min="2571" max="2816" width="9.140625" style="31"/>
    <col min="2817" max="2817" width="2.140625" style="31" customWidth="1"/>
    <col min="2818" max="2818" width="5.140625" style="31" customWidth="1"/>
    <col min="2819" max="2819" width="43.42578125" style="31" customWidth="1"/>
    <col min="2820" max="2820" width="5.7109375" style="31" customWidth="1"/>
    <col min="2821" max="2821" width="6.42578125" style="31" customWidth="1"/>
    <col min="2822" max="2823" width="0" style="31" hidden="1" customWidth="1"/>
    <col min="2824" max="2824" width="14.28515625" style="31" customWidth="1"/>
    <col min="2825" max="2825" width="16" style="31" customWidth="1"/>
    <col min="2826" max="2826" width="16.5703125" style="31" customWidth="1"/>
    <col min="2827" max="3072" width="9.140625" style="31"/>
    <col min="3073" max="3073" width="2.140625" style="31" customWidth="1"/>
    <col min="3074" max="3074" width="5.140625" style="31" customWidth="1"/>
    <col min="3075" max="3075" width="43.42578125" style="31" customWidth="1"/>
    <col min="3076" max="3076" width="5.7109375" style="31" customWidth="1"/>
    <col min="3077" max="3077" width="6.42578125" style="31" customWidth="1"/>
    <col min="3078" max="3079" width="0" style="31" hidden="1" customWidth="1"/>
    <col min="3080" max="3080" width="14.28515625" style="31" customWidth="1"/>
    <col min="3081" max="3081" width="16" style="31" customWidth="1"/>
    <col min="3082" max="3082" width="16.5703125" style="31" customWidth="1"/>
    <col min="3083" max="3328" width="9.140625" style="31"/>
    <col min="3329" max="3329" width="2.140625" style="31" customWidth="1"/>
    <col min="3330" max="3330" width="5.140625" style="31" customWidth="1"/>
    <col min="3331" max="3331" width="43.42578125" style="31" customWidth="1"/>
    <col min="3332" max="3332" width="5.7109375" style="31" customWidth="1"/>
    <col min="3333" max="3333" width="6.42578125" style="31" customWidth="1"/>
    <col min="3334" max="3335" width="0" style="31" hidden="1" customWidth="1"/>
    <col min="3336" max="3336" width="14.28515625" style="31" customWidth="1"/>
    <col min="3337" max="3337" width="16" style="31" customWidth="1"/>
    <col min="3338" max="3338" width="16.5703125" style="31" customWidth="1"/>
    <col min="3339" max="3584" width="9.140625" style="31"/>
    <col min="3585" max="3585" width="2.140625" style="31" customWidth="1"/>
    <col min="3586" max="3586" width="5.140625" style="31" customWidth="1"/>
    <col min="3587" max="3587" width="43.42578125" style="31" customWidth="1"/>
    <col min="3588" max="3588" width="5.7109375" style="31" customWidth="1"/>
    <col min="3589" max="3589" width="6.42578125" style="31" customWidth="1"/>
    <col min="3590" max="3591" width="0" style="31" hidden="1" customWidth="1"/>
    <col min="3592" max="3592" width="14.28515625" style="31" customWidth="1"/>
    <col min="3593" max="3593" width="16" style="31" customWidth="1"/>
    <col min="3594" max="3594" width="16.5703125" style="31" customWidth="1"/>
    <col min="3595" max="3840" width="9.140625" style="31"/>
    <col min="3841" max="3841" width="2.140625" style="31" customWidth="1"/>
    <col min="3842" max="3842" width="5.140625" style="31" customWidth="1"/>
    <col min="3843" max="3843" width="43.42578125" style="31" customWidth="1"/>
    <col min="3844" max="3844" width="5.7109375" style="31" customWidth="1"/>
    <col min="3845" max="3845" width="6.42578125" style="31" customWidth="1"/>
    <col min="3846" max="3847" width="0" style="31" hidden="1" customWidth="1"/>
    <col min="3848" max="3848" width="14.28515625" style="31" customWidth="1"/>
    <col min="3849" max="3849" width="16" style="31" customWidth="1"/>
    <col min="3850" max="3850" width="16.5703125" style="31" customWidth="1"/>
    <col min="3851" max="4096" width="9.140625" style="31"/>
    <col min="4097" max="4097" width="2.140625" style="31" customWidth="1"/>
    <col min="4098" max="4098" width="5.140625" style="31" customWidth="1"/>
    <col min="4099" max="4099" width="43.42578125" style="31" customWidth="1"/>
    <col min="4100" max="4100" width="5.7109375" style="31" customWidth="1"/>
    <col min="4101" max="4101" width="6.42578125" style="31" customWidth="1"/>
    <col min="4102" max="4103" width="0" style="31" hidden="1" customWidth="1"/>
    <col min="4104" max="4104" width="14.28515625" style="31" customWidth="1"/>
    <col min="4105" max="4105" width="16" style="31" customWidth="1"/>
    <col min="4106" max="4106" width="16.5703125" style="31" customWidth="1"/>
    <col min="4107" max="4352" width="9.140625" style="31"/>
    <col min="4353" max="4353" width="2.140625" style="31" customWidth="1"/>
    <col min="4354" max="4354" width="5.140625" style="31" customWidth="1"/>
    <col min="4355" max="4355" width="43.42578125" style="31" customWidth="1"/>
    <col min="4356" max="4356" width="5.7109375" style="31" customWidth="1"/>
    <col min="4357" max="4357" width="6.42578125" style="31" customWidth="1"/>
    <col min="4358" max="4359" width="0" style="31" hidden="1" customWidth="1"/>
    <col min="4360" max="4360" width="14.28515625" style="31" customWidth="1"/>
    <col min="4361" max="4361" width="16" style="31" customWidth="1"/>
    <col min="4362" max="4362" width="16.5703125" style="31" customWidth="1"/>
    <col min="4363" max="4608" width="9.140625" style="31"/>
    <col min="4609" max="4609" width="2.140625" style="31" customWidth="1"/>
    <col min="4610" max="4610" width="5.140625" style="31" customWidth="1"/>
    <col min="4611" max="4611" width="43.42578125" style="31" customWidth="1"/>
    <col min="4612" max="4612" width="5.7109375" style="31" customWidth="1"/>
    <col min="4613" max="4613" width="6.42578125" style="31" customWidth="1"/>
    <col min="4614" max="4615" width="0" style="31" hidden="1" customWidth="1"/>
    <col min="4616" max="4616" width="14.28515625" style="31" customWidth="1"/>
    <col min="4617" max="4617" width="16" style="31" customWidth="1"/>
    <col min="4618" max="4618" width="16.5703125" style="31" customWidth="1"/>
    <col min="4619" max="4864" width="9.140625" style="31"/>
    <col min="4865" max="4865" width="2.140625" style="31" customWidth="1"/>
    <col min="4866" max="4866" width="5.140625" style="31" customWidth="1"/>
    <col min="4867" max="4867" width="43.42578125" style="31" customWidth="1"/>
    <col min="4868" max="4868" width="5.7109375" style="31" customWidth="1"/>
    <col min="4869" max="4869" width="6.42578125" style="31" customWidth="1"/>
    <col min="4870" max="4871" width="0" style="31" hidden="1" customWidth="1"/>
    <col min="4872" max="4872" width="14.28515625" style="31" customWidth="1"/>
    <col min="4873" max="4873" width="16" style="31" customWidth="1"/>
    <col min="4874" max="4874" width="16.5703125" style="31" customWidth="1"/>
    <col min="4875" max="5120" width="9.140625" style="31"/>
    <col min="5121" max="5121" width="2.140625" style="31" customWidth="1"/>
    <col min="5122" max="5122" width="5.140625" style="31" customWidth="1"/>
    <col min="5123" max="5123" width="43.42578125" style="31" customWidth="1"/>
    <col min="5124" max="5124" width="5.7109375" style="31" customWidth="1"/>
    <col min="5125" max="5125" width="6.42578125" style="31" customWidth="1"/>
    <col min="5126" max="5127" width="0" style="31" hidden="1" customWidth="1"/>
    <col min="5128" max="5128" width="14.28515625" style="31" customWidth="1"/>
    <col min="5129" max="5129" width="16" style="31" customWidth="1"/>
    <col min="5130" max="5130" width="16.5703125" style="31" customWidth="1"/>
    <col min="5131" max="5376" width="9.140625" style="31"/>
    <col min="5377" max="5377" width="2.140625" style="31" customWidth="1"/>
    <col min="5378" max="5378" width="5.140625" style="31" customWidth="1"/>
    <col min="5379" max="5379" width="43.42578125" style="31" customWidth="1"/>
    <col min="5380" max="5380" width="5.7109375" style="31" customWidth="1"/>
    <col min="5381" max="5381" width="6.42578125" style="31" customWidth="1"/>
    <col min="5382" max="5383" width="0" style="31" hidden="1" customWidth="1"/>
    <col min="5384" max="5384" width="14.28515625" style="31" customWidth="1"/>
    <col min="5385" max="5385" width="16" style="31" customWidth="1"/>
    <col min="5386" max="5386" width="16.5703125" style="31" customWidth="1"/>
    <col min="5387" max="5632" width="9.140625" style="31"/>
    <col min="5633" max="5633" width="2.140625" style="31" customWidth="1"/>
    <col min="5634" max="5634" width="5.140625" style="31" customWidth="1"/>
    <col min="5635" max="5635" width="43.42578125" style="31" customWidth="1"/>
    <col min="5636" max="5636" width="5.7109375" style="31" customWidth="1"/>
    <col min="5637" max="5637" width="6.42578125" style="31" customWidth="1"/>
    <col min="5638" max="5639" width="0" style="31" hidden="1" customWidth="1"/>
    <col min="5640" max="5640" width="14.28515625" style="31" customWidth="1"/>
    <col min="5641" max="5641" width="16" style="31" customWidth="1"/>
    <col min="5642" max="5642" width="16.5703125" style="31" customWidth="1"/>
    <col min="5643" max="5888" width="9.140625" style="31"/>
    <col min="5889" max="5889" width="2.140625" style="31" customWidth="1"/>
    <col min="5890" max="5890" width="5.140625" style="31" customWidth="1"/>
    <col min="5891" max="5891" width="43.42578125" style="31" customWidth="1"/>
    <col min="5892" max="5892" width="5.7109375" style="31" customWidth="1"/>
    <col min="5893" max="5893" width="6.42578125" style="31" customWidth="1"/>
    <col min="5894" max="5895" width="0" style="31" hidden="1" customWidth="1"/>
    <col min="5896" max="5896" width="14.28515625" style="31" customWidth="1"/>
    <col min="5897" max="5897" width="16" style="31" customWidth="1"/>
    <col min="5898" max="5898" width="16.5703125" style="31" customWidth="1"/>
    <col min="5899" max="6144" width="9.140625" style="31"/>
    <col min="6145" max="6145" width="2.140625" style="31" customWidth="1"/>
    <col min="6146" max="6146" width="5.140625" style="31" customWidth="1"/>
    <col min="6147" max="6147" width="43.42578125" style="31" customWidth="1"/>
    <col min="6148" max="6148" width="5.7109375" style="31" customWidth="1"/>
    <col min="6149" max="6149" width="6.42578125" style="31" customWidth="1"/>
    <col min="6150" max="6151" width="0" style="31" hidden="1" customWidth="1"/>
    <col min="6152" max="6152" width="14.28515625" style="31" customWidth="1"/>
    <col min="6153" max="6153" width="16" style="31" customWidth="1"/>
    <col min="6154" max="6154" width="16.5703125" style="31" customWidth="1"/>
    <col min="6155" max="6400" width="9.140625" style="31"/>
    <col min="6401" max="6401" width="2.140625" style="31" customWidth="1"/>
    <col min="6402" max="6402" width="5.140625" style="31" customWidth="1"/>
    <col min="6403" max="6403" width="43.42578125" style="31" customWidth="1"/>
    <col min="6404" max="6404" width="5.7109375" style="31" customWidth="1"/>
    <col min="6405" max="6405" width="6.42578125" style="31" customWidth="1"/>
    <col min="6406" max="6407" width="0" style="31" hidden="1" customWidth="1"/>
    <col min="6408" max="6408" width="14.28515625" style="31" customWidth="1"/>
    <col min="6409" max="6409" width="16" style="31" customWidth="1"/>
    <col min="6410" max="6410" width="16.5703125" style="31" customWidth="1"/>
    <col min="6411" max="6656" width="9.140625" style="31"/>
    <col min="6657" max="6657" width="2.140625" style="31" customWidth="1"/>
    <col min="6658" max="6658" width="5.140625" style="31" customWidth="1"/>
    <col min="6659" max="6659" width="43.42578125" style="31" customWidth="1"/>
    <col min="6660" max="6660" width="5.7109375" style="31" customWidth="1"/>
    <col min="6661" max="6661" width="6.42578125" style="31" customWidth="1"/>
    <col min="6662" max="6663" width="0" style="31" hidden="1" customWidth="1"/>
    <col min="6664" max="6664" width="14.28515625" style="31" customWidth="1"/>
    <col min="6665" max="6665" width="16" style="31" customWidth="1"/>
    <col min="6666" max="6666" width="16.5703125" style="31" customWidth="1"/>
    <col min="6667" max="6912" width="9.140625" style="31"/>
    <col min="6913" max="6913" width="2.140625" style="31" customWidth="1"/>
    <col min="6914" max="6914" width="5.140625" style="31" customWidth="1"/>
    <col min="6915" max="6915" width="43.42578125" style="31" customWidth="1"/>
    <col min="6916" max="6916" width="5.7109375" style="31" customWidth="1"/>
    <col min="6917" max="6917" width="6.42578125" style="31" customWidth="1"/>
    <col min="6918" max="6919" width="0" style="31" hidden="1" customWidth="1"/>
    <col min="6920" max="6920" width="14.28515625" style="31" customWidth="1"/>
    <col min="6921" max="6921" width="16" style="31" customWidth="1"/>
    <col min="6922" max="6922" width="16.5703125" style="31" customWidth="1"/>
    <col min="6923" max="7168" width="9.140625" style="31"/>
    <col min="7169" max="7169" width="2.140625" style="31" customWidth="1"/>
    <col min="7170" max="7170" width="5.140625" style="31" customWidth="1"/>
    <col min="7171" max="7171" width="43.42578125" style="31" customWidth="1"/>
    <col min="7172" max="7172" width="5.7109375" style="31" customWidth="1"/>
    <col min="7173" max="7173" width="6.42578125" style="31" customWidth="1"/>
    <col min="7174" max="7175" width="0" style="31" hidden="1" customWidth="1"/>
    <col min="7176" max="7176" width="14.28515625" style="31" customWidth="1"/>
    <col min="7177" max="7177" width="16" style="31" customWidth="1"/>
    <col min="7178" max="7178" width="16.5703125" style="31" customWidth="1"/>
    <col min="7179" max="7424" width="9.140625" style="31"/>
    <col min="7425" max="7425" width="2.140625" style="31" customWidth="1"/>
    <col min="7426" max="7426" width="5.140625" style="31" customWidth="1"/>
    <col min="7427" max="7427" width="43.42578125" style="31" customWidth="1"/>
    <col min="7428" max="7428" width="5.7109375" style="31" customWidth="1"/>
    <col min="7429" max="7429" width="6.42578125" style="31" customWidth="1"/>
    <col min="7430" max="7431" width="0" style="31" hidden="1" customWidth="1"/>
    <col min="7432" max="7432" width="14.28515625" style="31" customWidth="1"/>
    <col min="7433" max="7433" width="16" style="31" customWidth="1"/>
    <col min="7434" max="7434" width="16.5703125" style="31" customWidth="1"/>
    <col min="7435" max="7680" width="9.140625" style="31"/>
    <col min="7681" max="7681" width="2.140625" style="31" customWidth="1"/>
    <col min="7682" max="7682" width="5.140625" style="31" customWidth="1"/>
    <col min="7683" max="7683" width="43.42578125" style="31" customWidth="1"/>
    <col min="7684" max="7684" width="5.7109375" style="31" customWidth="1"/>
    <col min="7685" max="7685" width="6.42578125" style="31" customWidth="1"/>
    <col min="7686" max="7687" width="0" style="31" hidden="1" customWidth="1"/>
    <col min="7688" max="7688" width="14.28515625" style="31" customWidth="1"/>
    <col min="7689" max="7689" width="16" style="31" customWidth="1"/>
    <col min="7690" max="7690" width="16.5703125" style="31" customWidth="1"/>
    <col min="7691" max="7936" width="9.140625" style="31"/>
    <col min="7937" max="7937" width="2.140625" style="31" customWidth="1"/>
    <col min="7938" max="7938" width="5.140625" style="31" customWidth="1"/>
    <col min="7939" max="7939" width="43.42578125" style="31" customWidth="1"/>
    <col min="7940" max="7940" width="5.7109375" style="31" customWidth="1"/>
    <col min="7941" max="7941" width="6.42578125" style="31" customWidth="1"/>
    <col min="7942" max="7943" width="0" style="31" hidden="1" customWidth="1"/>
    <col min="7944" max="7944" width="14.28515625" style="31" customWidth="1"/>
    <col min="7945" max="7945" width="16" style="31" customWidth="1"/>
    <col min="7946" max="7946" width="16.5703125" style="31" customWidth="1"/>
    <col min="7947" max="8192" width="9.140625" style="31"/>
    <col min="8193" max="8193" width="2.140625" style="31" customWidth="1"/>
    <col min="8194" max="8194" width="5.140625" style="31" customWidth="1"/>
    <col min="8195" max="8195" width="43.42578125" style="31" customWidth="1"/>
    <col min="8196" max="8196" width="5.7109375" style="31" customWidth="1"/>
    <col min="8197" max="8197" width="6.42578125" style="31" customWidth="1"/>
    <col min="8198" max="8199" width="0" style="31" hidden="1" customWidth="1"/>
    <col min="8200" max="8200" width="14.28515625" style="31" customWidth="1"/>
    <col min="8201" max="8201" width="16" style="31" customWidth="1"/>
    <col min="8202" max="8202" width="16.5703125" style="31" customWidth="1"/>
    <col min="8203" max="8448" width="9.140625" style="31"/>
    <col min="8449" max="8449" width="2.140625" style="31" customWidth="1"/>
    <col min="8450" max="8450" width="5.140625" style="31" customWidth="1"/>
    <col min="8451" max="8451" width="43.42578125" style="31" customWidth="1"/>
    <col min="8452" max="8452" width="5.7109375" style="31" customWidth="1"/>
    <col min="8453" max="8453" width="6.42578125" style="31" customWidth="1"/>
    <col min="8454" max="8455" width="0" style="31" hidden="1" customWidth="1"/>
    <col min="8456" max="8456" width="14.28515625" style="31" customWidth="1"/>
    <col min="8457" max="8457" width="16" style="31" customWidth="1"/>
    <col min="8458" max="8458" width="16.5703125" style="31" customWidth="1"/>
    <col min="8459" max="8704" width="9.140625" style="31"/>
    <col min="8705" max="8705" width="2.140625" style="31" customWidth="1"/>
    <col min="8706" max="8706" width="5.140625" style="31" customWidth="1"/>
    <col min="8707" max="8707" width="43.42578125" style="31" customWidth="1"/>
    <col min="8708" max="8708" width="5.7109375" style="31" customWidth="1"/>
    <col min="8709" max="8709" width="6.42578125" style="31" customWidth="1"/>
    <col min="8710" max="8711" width="0" style="31" hidden="1" customWidth="1"/>
    <col min="8712" max="8712" width="14.28515625" style="31" customWidth="1"/>
    <col min="8713" max="8713" width="16" style="31" customWidth="1"/>
    <col min="8714" max="8714" width="16.5703125" style="31" customWidth="1"/>
    <col min="8715" max="8960" width="9.140625" style="31"/>
    <col min="8961" max="8961" width="2.140625" style="31" customWidth="1"/>
    <col min="8962" max="8962" width="5.140625" style="31" customWidth="1"/>
    <col min="8963" max="8963" width="43.42578125" style="31" customWidth="1"/>
    <col min="8964" max="8964" width="5.7109375" style="31" customWidth="1"/>
    <col min="8965" max="8965" width="6.42578125" style="31" customWidth="1"/>
    <col min="8966" max="8967" width="0" style="31" hidden="1" customWidth="1"/>
    <col min="8968" max="8968" width="14.28515625" style="31" customWidth="1"/>
    <col min="8969" max="8969" width="16" style="31" customWidth="1"/>
    <col min="8970" max="8970" width="16.5703125" style="31" customWidth="1"/>
    <col min="8971" max="9216" width="9.140625" style="31"/>
    <col min="9217" max="9217" width="2.140625" style="31" customWidth="1"/>
    <col min="9218" max="9218" width="5.140625" style="31" customWidth="1"/>
    <col min="9219" max="9219" width="43.42578125" style="31" customWidth="1"/>
    <col min="9220" max="9220" width="5.7109375" style="31" customWidth="1"/>
    <col min="9221" max="9221" width="6.42578125" style="31" customWidth="1"/>
    <col min="9222" max="9223" width="0" style="31" hidden="1" customWidth="1"/>
    <col min="9224" max="9224" width="14.28515625" style="31" customWidth="1"/>
    <col min="9225" max="9225" width="16" style="31" customWidth="1"/>
    <col min="9226" max="9226" width="16.5703125" style="31" customWidth="1"/>
    <col min="9227" max="9472" width="9.140625" style="31"/>
    <col min="9473" max="9473" width="2.140625" style="31" customWidth="1"/>
    <col min="9474" max="9474" width="5.140625" style="31" customWidth="1"/>
    <col min="9475" max="9475" width="43.42578125" style="31" customWidth="1"/>
    <col min="9476" max="9476" width="5.7109375" style="31" customWidth="1"/>
    <col min="9477" max="9477" width="6.42578125" style="31" customWidth="1"/>
    <col min="9478" max="9479" width="0" style="31" hidden="1" customWidth="1"/>
    <col min="9480" max="9480" width="14.28515625" style="31" customWidth="1"/>
    <col min="9481" max="9481" width="16" style="31" customWidth="1"/>
    <col min="9482" max="9482" width="16.5703125" style="31" customWidth="1"/>
    <col min="9483" max="9728" width="9.140625" style="31"/>
    <col min="9729" max="9729" width="2.140625" style="31" customWidth="1"/>
    <col min="9730" max="9730" width="5.140625" style="31" customWidth="1"/>
    <col min="9731" max="9731" width="43.42578125" style="31" customWidth="1"/>
    <col min="9732" max="9732" width="5.7109375" style="31" customWidth="1"/>
    <col min="9733" max="9733" width="6.42578125" style="31" customWidth="1"/>
    <col min="9734" max="9735" width="0" style="31" hidden="1" customWidth="1"/>
    <col min="9736" max="9736" width="14.28515625" style="31" customWidth="1"/>
    <col min="9737" max="9737" width="16" style="31" customWidth="1"/>
    <col min="9738" max="9738" width="16.5703125" style="31" customWidth="1"/>
    <col min="9739" max="9984" width="9.140625" style="31"/>
    <col min="9985" max="9985" width="2.140625" style="31" customWidth="1"/>
    <col min="9986" max="9986" width="5.140625" style="31" customWidth="1"/>
    <col min="9987" max="9987" width="43.42578125" style="31" customWidth="1"/>
    <col min="9988" max="9988" width="5.7109375" style="31" customWidth="1"/>
    <col min="9989" max="9989" width="6.42578125" style="31" customWidth="1"/>
    <col min="9990" max="9991" width="0" style="31" hidden="1" customWidth="1"/>
    <col min="9992" max="9992" width="14.28515625" style="31" customWidth="1"/>
    <col min="9993" max="9993" width="16" style="31" customWidth="1"/>
    <col min="9994" max="9994" width="16.5703125" style="31" customWidth="1"/>
    <col min="9995" max="10240" width="9.140625" style="31"/>
    <col min="10241" max="10241" width="2.140625" style="31" customWidth="1"/>
    <col min="10242" max="10242" width="5.140625" style="31" customWidth="1"/>
    <col min="10243" max="10243" width="43.42578125" style="31" customWidth="1"/>
    <col min="10244" max="10244" width="5.7109375" style="31" customWidth="1"/>
    <col min="10245" max="10245" width="6.42578125" style="31" customWidth="1"/>
    <col min="10246" max="10247" width="0" style="31" hidden="1" customWidth="1"/>
    <col min="10248" max="10248" width="14.28515625" style="31" customWidth="1"/>
    <col min="10249" max="10249" width="16" style="31" customWidth="1"/>
    <col min="10250" max="10250" width="16.5703125" style="31" customWidth="1"/>
    <col min="10251" max="10496" width="9.140625" style="31"/>
    <col min="10497" max="10497" width="2.140625" style="31" customWidth="1"/>
    <col min="10498" max="10498" width="5.140625" style="31" customWidth="1"/>
    <col min="10499" max="10499" width="43.42578125" style="31" customWidth="1"/>
    <col min="10500" max="10500" width="5.7109375" style="31" customWidth="1"/>
    <col min="10501" max="10501" width="6.42578125" style="31" customWidth="1"/>
    <col min="10502" max="10503" width="0" style="31" hidden="1" customWidth="1"/>
    <col min="10504" max="10504" width="14.28515625" style="31" customWidth="1"/>
    <col min="10505" max="10505" width="16" style="31" customWidth="1"/>
    <col min="10506" max="10506" width="16.5703125" style="31" customWidth="1"/>
    <col min="10507" max="10752" width="9.140625" style="31"/>
    <col min="10753" max="10753" width="2.140625" style="31" customWidth="1"/>
    <col min="10754" max="10754" width="5.140625" style="31" customWidth="1"/>
    <col min="10755" max="10755" width="43.42578125" style="31" customWidth="1"/>
    <col min="10756" max="10756" width="5.7109375" style="31" customWidth="1"/>
    <col min="10757" max="10757" width="6.42578125" style="31" customWidth="1"/>
    <col min="10758" max="10759" width="0" style="31" hidden="1" customWidth="1"/>
    <col min="10760" max="10760" width="14.28515625" style="31" customWidth="1"/>
    <col min="10761" max="10761" width="16" style="31" customWidth="1"/>
    <col min="10762" max="10762" width="16.5703125" style="31" customWidth="1"/>
    <col min="10763" max="11008" width="9.140625" style="31"/>
    <col min="11009" max="11009" width="2.140625" style="31" customWidth="1"/>
    <col min="11010" max="11010" width="5.140625" style="31" customWidth="1"/>
    <col min="11011" max="11011" width="43.42578125" style="31" customWidth="1"/>
    <col min="11012" max="11012" width="5.7109375" style="31" customWidth="1"/>
    <col min="11013" max="11013" width="6.42578125" style="31" customWidth="1"/>
    <col min="11014" max="11015" width="0" style="31" hidden="1" customWidth="1"/>
    <col min="11016" max="11016" width="14.28515625" style="31" customWidth="1"/>
    <col min="11017" max="11017" width="16" style="31" customWidth="1"/>
    <col min="11018" max="11018" width="16.5703125" style="31" customWidth="1"/>
    <col min="11019" max="11264" width="9.140625" style="31"/>
    <col min="11265" max="11265" width="2.140625" style="31" customWidth="1"/>
    <col min="11266" max="11266" width="5.140625" style="31" customWidth="1"/>
    <col min="11267" max="11267" width="43.42578125" style="31" customWidth="1"/>
    <col min="11268" max="11268" width="5.7109375" style="31" customWidth="1"/>
    <col min="11269" max="11269" width="6.42578125" style="31" customWidth="1"/>
    <col min="11270" max="11271" width="0" style="31" hidden="1" customWidth="1"/>
    <col min="11272" max="11272" width="14.28515625" style="31" customWidth="1"/>
    <col min="11273" max="11273" width="16" style="31" customWidth="1"/>
    <col min="11274" max="11274" width="16.5703125" style="31" customWidth="1"/>
    <col min="11275" max="11520" width="9.140625" style="31"/>
    <col min="11521" max="11521" width="2.140625" style="31" customWidth="1"/>
    <col min="11522" max="11522" width="5.140625" style="31" customWidth="1"/>
    <col min="11523" max="11523" width="43.42578125" style="31" customWidth="1"/>
    <col min="11524" max="11524" width="5.7109375" style="31" customWidth="1"/>
    <col min="11525" max="11525" width="6.42578125" style="31" customWidth="1"/>
    <col min="11526" max="11527" width="0" style="31" hidden="1" customWidth="1"/>
    <col min="11528" max="11528" width="14.28515625" style="31" customWidth="1"/>
    <col min="11529" max="11529" width="16" style="31" customWidth="1"/>
    <col min="11530" max="11530" width="16.5703125" style="31" customWidth="1"/>
    <col min="11531" max="11776" width="9.140625" style="31"/>
    <col min="11777" max="11777" width="2.140625" style="31" customWidth="1"/>
    <col min="11778" max="11778" width="5.140625" style="31" customWidth="1"/>
    <col min="11779" max="11779" width="43.42578125" style="31" customWidth="1"/>
    <col min="11780" max="11780" width="5.7109375" style="31" customWidth="1"/>
    <col min="11781" max="11781" width="6.42578125" style="31" customWidth="1"/>
    <col min="11782" max="11783" width="0" style="31" hidden="1" customWidth="1"/>
    <col min="11784" max="11784" width="14.28515625" style="31" customWidth="1"/>
    <col min="11785" max="11785" width="16" style="31" customWidth="1"/>
    <col min="11786" max="11786" width="16.5703125" style="31" customWidth="1"/>
    <col min="11787" max="12032" width="9.140625" style="31"/>
    <col min="12033" max="12033" width="2.140625" style="31" customWidth="1"/>
    <col min="12034" max="12034" width="5.140625" style="31" customWidth="1"/>
    <col min="12035" max="12035" width="43.42578125" style="31" customWidth="1"/>
    <col min="12036" max="12036" width="5.7109375" style="31" customWidth="1"/>
    <col min="12037" max="12037" width="6.42578125" style="31" customWidth="1"/>
    <col min="12038" max="12039" width="0" style="31" hidden="1" customWidth="1"/>
    <col min="12040" max="12040" width="14.28515625" style="31" customWidth="1"/>
    <col min="12041" max="12041" width="16" style="31" customWidth="1"/>
    <col min="12042" max="12042" width="16.5703125" style="31" customWidth="1"/>
    <col min="12043" max="12288" width="9.140625" style="31"/>
    <col min="12289" max="12289" width="2.140625" style="31" customWidth="1"/>
    <col min="12290" max="12290" width="5.140625" style="31" customWidth="1"/>
    <col min="12291" max="12291" width="43.42578125" style="31" customWidth="1"/>
    <col min="12292" max="12292" width="5.7109375" style="31" customWidth="1"/>
    <col min="12293" max="12293" width="6.42578125" style="31" customWidth="1"/>
    <col min="12294" max="12295" width="0" style="31" hidden="1" customWidth="1"/>
    <col min="12296" max="12296" width="14.28515625" style="31" customWidth="1"/>
    <col min="12297" max="12297" width="16" style="31" customWidth="1"/>
    <col min="12298" max="12298" width="16.5703125" style="31" customWidth="1"/>
    <col min="12299" max="12544" width="9.140625" style="31"/>
    <col min="12545" max="12545" width="2.140625" style="31" customWidth="1"/>
    <col min="12546" max="12546" width="5.140625" style="31" customWidth="1"/>
    <col min="12547" max="12547" width="43.42578125" style="31" customWidth="1"/>
    <col min="12548" max="12548" width="5.7109375" style="31" customWidth="1"/>
    <col min="12549" max="12549" width="6.42578125" style="31" customWidth="1"/>
    <col min="12550" max="12551" width="0" style="31" hidden="1" customWidth="1"/>
    <col min="12552" max="12552" width="14.28515625" style="31" customWidth="1"/>
    <col min="12553" max="12553" width="16" style="31" customWidth="1"/>
    <col min="12554" max="12554" width="16.5703125" style="31" customWidth="1"/>
    <col min="12555" max="12800" width="9.140625" style="31"/>
    <col min="12801" max="12801" width="2.140625" style="31" customWidth="1"/>
    <col min="12802" max="12802" width="5.140625" style="31" customWidth="1"/>
    <col min="12803" max="12803" width="43.42578125" style="31" customWidth="1"/>
    <col min="12804" max="12804" width="5.7109375" style="31" customWidth="1"/>
    <col min="12805" max="12805" width="6.42578125" style="31" customWidth="1"/>
    <col min="12806" max="12807" width="0" style="31" hidden="1" customWidth="1"/>
    <col min="12808" max="12808" width="14.28515625" style="31" customWidth="1"/>
    <col min="12809" max="12809" width="16" style="31" customWidth="1"/>
    <col min="12810" max="12810" width="16.5703125" style="31" customWidth="1"/>
    <col min="12811" max="13056" width="9.140625" style="31"/>
    <col min="13057" max="13057" width="2.140625" style="31" customWidth="1"/>
    <col min="13058" max="13058" width="5.140625" style="31" customWidth="1"/>
    <col min="13059" max="13059" width="43.42578125" style="31" customWidth="1"/>
    <col min="13060" max="13060" width="5.7109375" style="31" customWidth="1"/>
    <col min="13061" max="13061" width="6.42578125" style="31" customWidth="1"/>
    <col min="13062" max="13063" width="0" style="31" hidden="1" customWidth="1"/>
    <col min="13064" max="13064" width="14.28515625" style="31" customWidth="1"/>
    <col min="13065" max="13065" width="16" style="31" customWidth="1"/>
    <col min="13066" max="13066" width="16.5703125" style="31" customWidth="1"/>
    <col min="13067" max="13312" width="9.140625" style="31"/>
    <col min="13313" max="13313" width="2.140625" style="31" customWidth="1"/>
    <col min="13314" max="13314" width="5.140625" style="31" customWidth="1"/>
    <col min="13315" max="13315" width="43.42578125" style="31" customWidth="1"/>
    <col min="13316" max="13316" width="5.7109375" style="31" customWidth="1"/>
    <col min="13317" max="13317" width="6.42578125" style="31" customWidth="1"/>
    <col min="13318" max="13319" width="0" style="31" hidden="1" customWidth="1"/>
    <col min="13320" max="13320" width="14.28515625" style="31" customWidth="1"/>
    <col min="13321" max="13321" width="16" style="31" customWidth="1"/>
    <col min="13322" max="13322" width="16.5703125" style="31" customWidth="1"/>
    <col min="13323" max="13568" width="9.140625" style="31"/>
    <col min="13569" max="13569" width="2.140625" style="31" customWidth="1"/>
    <col min="13570" max="13570" width="5.140625" style="31" customWidth="1"/>
    <col min="13571" max="13571" width="43.42578125" style="31" customWidth="1"/>
    <col min="13572" max="13572" width="5.7109375" style="31" customWidth="1"/>
    <col min="13573" max="13573" width="6.42578125" style="31" customWidth="1"/>
    <col min="13574" max="13575" width="0" style="31" hidden="1" customWidth="1"/>
    <col min="13576" max="13576" width="14.28515625" style="31" customWidth="1"/>
    <col min="13577" max="13577" width="16" style="31" customWidth="1"/>
    <col min="13578" max="13578" width="16.5703125" style="31" customWidth="1"/>
    <col min="13579" max="13824" width="9.140625" style="31"/>
    <col min="13825" max="13825" width="2.140625" style="31" customWidth="1"/>
    <col min="13826" max="13826" width="5.140625" style="31" customWidth="1"/>
    <col min="13827" max="13827" width="43.42578125" style="31" customWidth="1"/>
    <col min="13828" max="13828" width="5.7109375" style="31" customWidth="1"/>
    <col min="13829" max="13829" width="6.42578125" style="31" customWidth="1"/>
    <col min="13830" max="13831" width="0" style="31" hidden="1" customWidth="1"/>
    <col min="13832" max="13832" width="14.28515625" style="31" customWidth="1"/>
    <col min="13833" max="13833" width="16" style="31" customWidth="1"/>
    <col min="13834" max="13834" width="16.5703125" style="31" customWidth="1"/>
    <col min="13835" max="14080" width="9.140625" style="31"/>
    <col min="14081" max="14081" width="2.140625" style="31" customWidth="1"/>
    <col min="14082" max="14082" width="5.140625" style="31" customWidth="1"/>
    <col min="14083" max="14083" width="43.42578125" style="31" customWidth="1"/>
    <col min="14084" max="14084" width="5.7109375" style="31" customWidth="1"/>
    <col min="14085" max="14085" width="6.42578125" style="31" customWidth="1"/>
    <col min="14086" max="14087" width="0" style="31" hidden="1" customWidth="1"/>
    <col min="14088" max="14088" width="14.28515625" style="31" customWidth="1"/>
    <col min="14089" max="14089" width="16" style="31" customWidth="1"/>
    <col min="14090" max="14090" width="16.5703125" style="31" customWidth="1"/>
    <col min="14091" max="14336" width="9.140625" style="31"/>
    <col min="14337" max="14337" width="2.140625" style="31" customWidth="1"/>
    <col min="14338" max="14338" width="5.140625" style="31" customWidth="1"/>
    <col min="14339" max="14339" width="43.42578125" style="31" customWidth="1"/>
    <col min="14340" max="14340" width="5.7109375" style="31" customWidth="1"/>
    <col min="14341" max="14341" width="6.42578125" style="31" customWidth="1"/>
    <col min="14342" max="14343" width="0" style="31" hidden="1" customWidth="1"/>
    <col min="14344" max="14344" width="14.28515625" style="31" customWidth="1"/>
    <col min="14345" max="14345" width="16" style="31" customWidth="1"/>
    <col min="14346" max="14346" width="16.5703125" style="31" customWidth="1"/>
    <col min="14347" max="14592" width="9.140625" style="31"/>
    <col min="14593" max="14593" width="2.140625" style="31" customWidth="1"/>
    <col min="14594" max="14594" width="5.140625" style="31" customWidth="1"/>
    <col min="14595" max="14595" width="43.42578125" style="31" customWidth="1"/>
    <col min="14596" max="14596" width="5.7109375" style="31" customWidth="1"/>
    <col min="14597" max="14597" width="6.42578125" style="31" customWidth="1"/>
    <col min="14598" max="14599" width="0" style="31" hidden="1" customWidth="1"/>
    <col min="14600" max="14600" width="14.28515625" style="31" customWidth="1"/>
    <col min="14601" max="14601" width="16" style="31" customWidth="1"/>
    <col min="14602" max="14602" width="16.5703125" style="31" customWidth="1"/>
    <col min="14603" max="14848" width="9.140625" style="31"/>
    <col min="14849" max="14849" width="2.140625" style="31" customWidth="1"/>
    <col min="14850" max="14850" width="5.140625" style="31" customWidth="1"/>
    <col min="14851" max="14851" width="43.42578125" style="31" customWidth="1"/>
    <col min="14852" max="14852" width="5.7109375" style="31" customWidth="1"/>
    <col min="14853" max="14853" width="6.42578125" style="31" customWidth="1"/>
    <col min="14854" max="14855" width="0" style="31" hidden="1" customWidth="1"/>
    <col min="14856" max="14856" width="14.28515625" style="31" customWidth="1"/>
    <col min="14857" max="14857" width="16" style="31" customWidth="1"/>
    <col min="14858" max="14858" width="16.5703125" style="31" customWidth="1"/>
    <col min="14859" max="15104" width="9.140625" style="31"/>
    <col min="15105" max="15105" width="2.140625" style="31" customWidth="1"/>
    <col min="15106" max="15106" width="5.140625" style="31" customWidth="1"/>
    <col min="15107" max="15107" width="43.42578125" style="31" customWidth="1"/>
    <col min="15108" max="15108" width="5.7109375" style="31" customWidth="1"/>
    <col min="15109" max="15109" width="6.42578125" style="31" customWidth="1"/>
    <col min="15110" max="15111" width="0" style="31" hidden="1" customWidth="1"/>
    <col min="15112" max="15112" width="14.28515625" style="31" customWidth="1"/>
    <col min="15113" max="15113" width="16" style="31" customWidth="1"/>
    <col min="15114" max="15114" width="16.5703125" style="31" customWidth="1"/>
    <col min="15115" max="15360" width="9.140625" style="31"/>
    <col min="15361" max="15361" width="2.140625" style="31" customWidth="1"/>
    <col min="15362" max="15362" width="5.140625" style="31" customWidth="1"/>
    <col min="15363" max="15363" width="43.42578125" style="31" customWidth="1"/>
    <col min="15364" max="15364" width="5.7109375" style="31" customWidth="1"/>
    <col min="15365" max="15365" width="6.42578125" style="31" customWidth="1"/>
    <col min="15366" max="15367" width="0" style="31" hidden="1" customWidth="1"/>
    <col min="15368" max="15368" width="14.28515625" style="31" customWidth="1"/>
    <col min="15369" max="15369" width="16" style="31" customWidth="1"/>
    <col min="15370" max="15370" width="16.5703125" style="31" customWidth="1"/>
    <col min="15371" max="15616" width="9.140625" style="31"/>
    <col min="15617" max="15617" width="2.140625" style="31" customWidth="1"/>
    <col min="15618" max="15618" width="5.140625" style="31" customWidth="1"/>
    <col min="15619" max="15619" width="43.42578125" style="31" customWidth="1"/>
    <col min="15620" max="15620" width="5.7109375" style="31" customWidth="1"/>
    <col min="15621" max="15621" width="6.42578125" style="31" customWidth="1"/>
    <col min="15622" max="15623" width="0" style="31" hidden="1" customWidth="1"/>
    <col min="15624" max="15624" width="14.28515625" style="31" customWidth="1"/>
    <col min="15625" max="15625" width="16" style="31" customWidth="1"/>
    <col min="15626" max="15626" width="16.5703125" style="31" customWidth="1"/>
    <col min="15627" max="15872" width="9.140625" style="31"/>
    <col min="15873" max="15873" width="2.140625" style="31" customWidth="1"/>
    <col min="15874" max="15874" width="5.140625" style="31" customWidth="1"/>
    <col min="15875" max="15875" width="43.42578125" style="31" customWidth="1"/>
    <col min="15876" max="15876" width="5.7109375" style="31" customWidth="1"/>
    <col min="15877" max="15877" width="6.42578125" style="31" customWidth="1"/>
    <col min="15878" max="15879" width="0" style="31" hidden="1" customWidth="1"/>
    <col min="15880" max="15880" width="14.28515625" style="31" customWidth="1"/>
    <col min="15881" max="15881" width="16" style="31" customWidth="1"/>
    <col min="15882" max="15882" width="16.5703125" style="31" customWidth="1"/>
    <col min="15883" max="16128" width="9.140625" style="31"/>
    <col min="16129" max="16129" width="2.140625" style="31" customWidth="1"/>
    <col min="16130" max="16130" width="5.140625" style="31" customWidth="1"/>
    <col min="16131" max="16131" width="43.42578125" style="31" customWidth="1"/>
    <col min="16132" max="16132" width="5.7109375" style="31" customWidth="1"/>
    <col min="16133" max="16133" width="6.42578125" style="31" customWidth="1"/>
    <col min="16134" max="16135" width="0" style="31" hidden="1" customWidth="1"/>
    <col min="16136" max="16136" width="14.28515625" style="31" customWidth="1"/>
    <col min="16137" max="16137" width="16" style="31" customWidth="1"/>
    <col min="16138" max="16138" width="16.5703125" style="31" customWidth="1"/>
    <col min="16139" max="16384" width="9.140625" style="31"/>
  </cols>
  <sheetData>
    <row r="1" spans="1:13" s="19" customFormat="1" ht="12.75">
      <c r="A1" s="45"/>
      <c r="C1" s="19" t="s">
        <v>409</v>
      </c>
      <c r="F1" s="45"/>
      <c r="J1" s="45"/>
      <c r="K1" s="46"/>
      <c r="L1" s="46"/>
      <c r="M1" s="46"/>
    </row>
    <row r="2" spans="1:13" s="19" customFormat="1" ht="12.75">
      <c r="A2" s="45"/>
      <c r="F2" s="45"/>
      <c r="J2" s="45"/>
      <c r="K2" s="46"/>
      <c r="L2" s="46"/>
      <c r="M2" s="46"/>
    </row>
    <row r="3" spans="1:13" s="9" customFormat="1" ht="12.75">
      <c r="A3" s="19"/>
      <c r="B3" s="20"/>
      <c r="C3" s="15"/>
      <c r="D3" s="22"/>
      <c r="E3" s="23"/>
      <c r="F3" s="23"/>
      <c r="G3" s="23"/>
      <c r="H3" s="47"/>
      <c r="I3" s="48"/>
    </row>
    <row r="4" spans="1:13" s="9" customFormat="1" ht="12.75">
      <c r="B4" s="49" t="s">
        <v>26</v>
      </c>
      <c r="C4" s="15" t="s">
        <v>354</v>
      </c>
      <c r="D4" s="15"/>
      <c r="E4" s="50"/>
      <c r="F4" s="23"/>
      <c r="G4" s="23"/>
      <c r="H4" s="23"/>
      <c r="I4" s="40"/>
    </row>
    <row r="5" spans="1:13" s="9" customFormat="1" ht="12.75" customHeight="1">
      <c r="B5" s="20"/>
      <c r="C5" s="15"/>
      <c r="D5" s="43" t="s">
        <v>355</v>
      </c>
      <c r="E5" s="44" t="s">
        <v>356</v>
      </c>
      <c r="F5" s="43" t="s">
        <v>357</v>
      </c>
      <c r="G5" s="43" t="s">
        <v>358</v>
      </c>
      <c r="H5" s="43" t="s">
        <v>359</v>
      </c>
      <c r="I5" s="51" t="s">
        <v>360</v>
      </c>
    </row>
    <row r="6" spans="1:13" s="9" customFormat="1" ht="12.75" customHeight="1">
      <c r="B6" s="20"/>
      <c r="C6" s="15"/>
      <c r="D6" s="43"/>
      <c r="E6" s="44"/>
      <c r="F6" s="43"/>
      <c r="G6" s="43"/>
      <c r="H6" s="43"/>
      <c r="I6" s="51"/>
    </row>
    <row r="7" spans="1:13" s="9" customFormat="1" ht="40.5" customHeight="1">
      <c r="B7" s="36">
        <v>1</v>
      </c>
      <c r="C7" s="4" t="s">
        <v>361</v>
      </c>
      <c r="D7" s="5" t="s">
        <v>362</v>
      </c>
      <c r="E7" s="6">
        <v>1</v>
      </c>
      <c r="F7" s="7"/>
      <c r="G7" s="7"/>
      <c r="H7" s="1"/>
      <c r="I7" s="8">
        <f>E7*H7</f>
        <v>0</v>
      </c>
    </row>
    <row r="8" spans="1:13" s="9" customFormat="1" ht="12.75" customHeight="1">
      <c r="B8" s="37"/>
      <c r="C8" s="15"/>
      <c r="D8" s="43"/>
      <c r="E8" s="44"/>
      <c r="F8" s="43"/>
      <c r="G8" s="43"/>
      <c r="H8" s="43"/>
      <c r="I8" s="8"/>
    </row>
    <row r="9" spans="1:13" s="9" customFormat="1" ht="51">
      <c r="B9" s="36">
        <f>B7+1</f>
        <v>2</v>
      </c>
      <c r="C9" s="4" t="s">
        <v>363</v>
      </c>
      <c r="D9" s="5" t="s">
        <v>362</v>
      </c>
      <c r="E9" s="6">
        <v>1</v>
      </c>
      <c r="F9" s="7"/>
      <c r="G9" s="39"/>
      <c r="H9" s="1"/>
      <c r="I9" s="8">
        <f t="shared" ref="I9:I51" si="0">E9*H9</f>
        <v>0</v>
      </c>
    </row>
    <row r="10" spans="1:13" s="9" customFormat="1" ht="12.75">
      <c r="B10" s="36"/>
      <c r="C10" s="4"/>
      <c r="D10" s="5"/>
      <c r="E10" s="6"/>
      <c r="F10" s="7"/>
      <c r="G10" s="7"/>
      <c r="H10" s="7"/>
      <c r="I10" s="8"/>
    </row>
    <row r="11" spans="1:13" s="9" customFormat="1" ht="14.25" customHeight="1">
      <c r="B11" s="36">
        <f>B9+1</f>
        <v>3</v>
      </c>
      <c r="C11" s="42" t="s">
        <v>364</v>
      </c>
      <c r="D11" s="5" t="s">
        <v>365</v>
      </c>
      <c r="E11" s="6">
        <v>42</v>
      </c>
      <c r="F11" s="7"/>
      <c r="G11" s="39"/>
      <c r="H11" s="1"/>
      <c r="I11" s="8">
        <f t="shared" si="0"/>
        <v>0</v>
      </c>
    </row>
    <row r="12" spans="1:13" s="9" customFormat="1" ht="12.75">
      <c r="B12" s="36"/>
      <c r="C12" s="4"/>
      <c r="D12" s="5"/>
      <c r="E12" s="6"/>
      <c r="F12" s="7"/>
      <c r="G12" s="7"/>
      <c r="H12" s="7"/>
      <c r="I12" s="8"/>
    </row>
    <row r="13" spans="1:13" s="9" customFormat="1" ht="26.25" customHeight="1">
      <c r="B13" s="36">
        <f>B11+1</f>
        <v>4</v>
      </c>
      <c r="C13" s="4" t="s">
        <v>366</v>
      </c>
      <c r="D13" s="5" t="s">
        <v>365</v>
      </c>
      <c r="E13" s="6">
        <v>14</v>
      </c>
      <c r="F13" s="7">
        <v>186</v>
      </c>
      <c r="G13" s="7"/>
      <c r="H13" s="1"/>
      <c r="I13" s="8">
        <f t="shared" si="0"/>
        <v>0</v>
      </c>
    </row>
    <row r="14" spans="1:13" s="9" customFormat="1" ht="12.75">
      <c r="B14" s="36"/>
      <c r="C14" s="4"/>
      <c r="D14" s="5"/>
      <c r="E14" s="6"/>
      <c r="F14" s="7"/>
      <c r="G14" s="7"/>
      <c r="H14" s="7"/>
      <c r="I14" s="8"/>
    </row>
    <row r="15" spans="1:13" s="9" customFormat="1" ht="29.25" customHeight="1">
      <c r="B15" s="36">
        <f>B13+1</f>
        <v>5</v>
      </c>
      <c r="C15" s="4" t="s">
        <v>367</v>
      </c>
      <c r="D15" s="5" t="s">
        <v>365</v>
      </c>
      <c r="E15" s="6">
        <v>15</v>
      </c>
      <c r="F15" s="7"/>
      <c r="G15" s="7"/>
      <c r="H15" s="1"/>
      <c r="I15" s="8">
        <f t="shared" si="0"/>
        <v>0</v>
      </c>
    </row>
    <row r="16" spans="1:13" s="9" customFormat="1" ht="12.75">
      <c r="B16" s="36"/>
      <c r="C16" s="4"/>
      <c r="D16" s="5"/>
      <c r="E16" s="6"/>
      <c r="F16" s="7"/>
      <c r="G16" s="7"/>
      <c r="H16" s="7"/>
      <c r="I16" s="8"/>
    </row>
    <row r="17" spans="2:10" s="9" customFormat="1" ht="12.75">
      <c r="B17" s="36">
        <f>B15+1</f>
        <v>6</v>
      </c>
      <c r="C17" s="4" t="s">
        <v>368</v>
      </c>
      <c r="D17" s="5" t="s">
        <v>365</v>
      </c>
      <c r="E17" s="6">
        <v>35</v>
      </c>
      <c r="F17" s="7"/>
      <c r="G17" s="7"/>
      <c r="H17" s="1"/>
      <c r="I17" s="8">
        <f t="shared" si="0"/>
        <v>0</v>
      </c>
    </row>
    <row r="18" spans="2:10" s="9" customFormat="1" ht="12.75">
      <c r="B18" s="36"/>
      <c r="C18" s="4"/>
      <c r="D18" s="4"/>
      <c r="E18" s="6"/>
      <c r="F18" s="7"/>
      <c r="G18" s="7"/>
      <c r="H18" s="7"/>
      <c r="I18" s="8"/>
    </row>
    <row r="19" spans="2:10" s="9" customFormat="1" ht="25.5">
      <c r="B19" s="36">
        <f>B17+1</f>
        <v>7</v>
      </c>
      <c r="C19" s="4" t="s">
        <v>369</v>
      </c>
      <c r="D19" s="5" t="s">
        <v>365</v>
      </c>
      <c r="E19" s="6">
        <v>25</v>
      </c>
      <c r="F19" s="7"/>
      <c r="G19" s="7"/>
      <c r="H19" s="1"/>
      <c r="I19" s="8">
        <f t="shared" si="0"/>
        <v>0</v>
      </c>
    </row>
    <row r="20" spans="2:10" s="9" customFormat="1" ht="12.75">
      <c r="B20" s="36"/>
      <c r="C20" s="4"/>
      <c r="D20" s="5"/>
      <c r="E20" s="6"/>
      <c r="F20" s="7"/>
      <c r="G20" s="7"/>
      <c r="H20" s="7"/>
      <c r="I20" s="8"/>
    </row>
    <row r="21" spans="2:10" s="9" customFormat="1" ht="25.5">
      <c r="B21" s="36">
        <f>B19+1</f>
        <v>8</v>
      </c>
      <c r="C21" s="4" t="s">
        <v>370</v>
      </c>
      <c r="D21" s="5" t="s">
        <v>9</v>
      </c>
      <c r="E21" s="6">
        <v>4</v>
      </c>
      <c r="F21" s="7"/>
      <c r="G21" s="7"/>
      <c r="H21" s="1"/>
      <c r="I21" s="8">
        <f t="shared" si="0"/>
        <v>0</v>
      </c>
    </row>
    <row r="22" spans="2:10" s="9" customFormat="1" ht="12.75" customHeight="1">
      <c r="B22" s="36"/>
      <c r="C22" s="4"/>
      <c r="D22" s="5"/>
      <c r="E22" s="6"/>
      <c r="F22" s="7"/>
      <c r="G22" s="7"/>
      <c r="H22" s="7"/>
      <c r="I22" s="8"/>
      <c r="J22" s="41"/>
    </row>
    <row r="23" spans="2:10" s="9" customFormat="1" ht="41.25" customHeight="1">
      <c r="B23" s="36">
        <f>B21+1</f>
        <v>9</v>
      </c>
      <c r="C23" s="4" t="s">
        <v>371</v>
      </c>
      <c r="D23" s="5" t="s">
        <v>9</v>
      </c>
      <c r="E23" s="6">
        <v>2</v>
      </c>
      <c r="F23" s="7"/>
      <c r="G23" s="7"/>
      <c r="H23" s="1"/>
      <c r="I23" s="8">
        <f t="shared" si="0"/>
        <v>0</v>
      </c>
    </row>
    <row r="24" spans="2:10" s="9" customFormat="1" ht="12.75">
      <c r="B24" s="36"/>
      <c r="C24" s="4"/>
      <c r="D24" s="5"/>
      <c r="E24" s="6"/>
      <c r="F24" s="7"/>
      <c r="G24" s="7"/>
      <c r="H24" s="7"/>
      <c r="I24" s="8"/>
    </row>
    <row r="25" spans="2:10" s="9" customFormat="1" ht="54" customHeight="1">
      <c r="B25" s="36">
        <f>B23+1</f>
        <v>10</v>
      </c>
      <c r="C25" s="4" t="s">
        <v>372</v>
      </c>
      <c r="D25" s="5" t="s">
        <v>9</v>
      </c>
      <c r="E25" s="6">
        <v>2</v>
      </c>
      <c r="F25" s="7"/>
      <c r="G25" s="7"/>
      <c r="H25" s="2"/>
      <c r="I25" s="8">
        <f t="shared" si="0"/>
        <v>0</v>
      </c>
    </row>
    <row r="26" spans="2:10" s="9" customFormat="1" ht="12.75">
      <c r="B26" s="36"/>
      <c r="C26" s="4"/>
      <c r="D26" s="5"/>
      <c r="E26" s="6"/>
      <c r="F26" s="7"/>
      <c r="G26" s="7"/>
      <c r="H26" s="7"/>
      <c r="I26" s="8"/>
    </row>
    <row r="27" spans="2:10" s="9" customFormat="1" ht="29.25" customHeight="1">
      <c r="B27" s="36">
        <f>B25+1</f>
        <v>11</v>
      </c>
      <c r="C27" s="4" t="s">
        <v>373</v>
      </c>
      <c r="D27" s="5" t="s">
        <v>9</v>
      </c>
      <c r="E27" s="6">
        <v>2</v>
      </c>
      <c r="F27" s="7"/>
      <c r="G27" s="7"/>
      <c r="H27" s="1"/>
      <c r="I27" s="8">
        <f t="shared" si="0"/>
        <v>0</v>
      </c>
    </row>
    <row r="28" spans="2:10" s="9" customFormat="1" ht="12.75">
      <c r="B28" s="36"/>
      <c r="C28" s="4"/>
      <c r="D28" s="5"/>
      <c r="E28" s="6"/>
      <c r="F28" s="7"/>
      <c r="G28" s="7"/>
      <c r="H28" s="7"/>
      <c r="I28" s="8"/>
    </row>
    <row r="29" spans="2:10" s="9" customFormat="1" ht="140.25">
      <c r="B29" s="36">
        <f>B27+1</f>
        <v>12</v>
      </c>
      <c r="C29" s="4" t="s">
        <v>374</v>
      </c>
      <c r="D29" s="5" t="s">
        <v>9</v>
      </c>
      <c r="E29" s="6">
        <v>1</v>
      </c>
      <c r="F29" s="7"/>
      <c r="G29" s="7"/>
      <c r="H29" s="1"/>
      <c r="I29" s="8">
        <f t="shared" si="0"/>
        <v>0</v>
      </c>
    </row>
    <row r="30" spans="2:10" s="9" customFormat="1" ht="12.75" customHeight="1">
      <c r="B30" s="3"/>
      <c r="C30" s="4"/>
      <c r="D30" s="5"/>
      <c r="E30" s="6"/>
      <c r="F30" s="7"/>
      <c r="G30" s="7"/>
      <c r="H30" s="7"/>
      <c r="I30" s="8"/>
    </row>
    <row r="31" spans="2:10" s="9" customFormat="1" ht="140.25">
      <c r="B31" s="36">
        <f>B29+1</f>
        <v>13</v>
      </c>
      <c r="C31" s="4" t="s">
        <v>375</v>
      </c>
      <c r="D31" s="5" t="s">
        <v>9</v>
      </c>
      <c r="E31" s="6">
        <v>2</v>
      </c>
      <c r="F31" s="7"/>
      <c r="G31" s="7"/>
      <c r="H31" s="1"/>
      <c r="I31" s="8">
        <f t="shared" si="0"/>
        <v>0</v>
      </c>
    </row>
    <row r="32" spans="2:10" s="9" customFormat="1" ht="12.75" customHeight="1">
      <c r="B32" s="3"/>
      <c r="C32" s="4"/>
      <c r="D32" s="5"/>
      <c r="E32" s="6"/>
      <c r="F32" s="7"/>
      <c r="G32" s="7"/>
      <c r="H32" s="7"/>
      <c r="I32" s="8"/>
    </row>
    <row r="33" spans="2:10" s="9" customFormat="1" ht="140.25">
      <c r="B33" s="36">
        <f>B31+1</f>
        <v>14</v>
      </c>
      <c r="C33" s="4" t="s">
        <v>376</v>
      </c>
      <c r="D33" s="5" t="s">
        <v>9</v>
      </c>
      <c r="E33" s="6">
        <v>1</v>
      </c>
      <c r="F33" s="7"/>
      <c r="G33" s="7"/>
      <c r="H33" s="1"/>
      <c r="I33" s="8">
        <f t="shared" si="0"/>
        <v>0</v>
      </c>
    </row>
    <row r="34" spans="2:10" s="9" customFormat="1" ht="12.75" customHeight="1">
      <c r="B34" s="3"/>
      <c r="C34" s="4"/>
      <c r="D34" s="5"/>
      <c r="E34" s="6"/>
      <c r="F34" s="7"/>
      <c r="G34" s="7"/>
      <c r="H34" s="7"/>
      <c r="I34" s="8"/>
    </row>
    <row r="35" spans="2:10" s="9" customFormat="1" ht="26.25" customHeight="1">
      <c r="B35" s="36">
        <f>B33+1</f>
        <v>15</v>
      </c>
      <c r="C35" s="4" t="s">
        <v>377</v>
      </c>
      <c r="D35" s="5" t="s">
        <v>362</v>
      </c>
      <c r="E35" s="6">
        <v>4</v>
      </c>
      <c r="F35" s="7"/>
      <c r="G35" s="7"/>
      <c r="H35" s="1"/>
      <c r="I35" s="8">
        <f t="shared" si="0"/>
        <v>0</v>
      </c>
    </row>
    <row r="36" spans="2:10" s="9" customFormat="1" ht="11.25" customHeight="1">
      <c r="B36" s="3"/>
      <c r="C36" s="4"/>
      <c r="D36" s="5"/>
      <c r="E36" s="6"/>
      <c r="F36" s="7"/>
      <c r="G36" s="7"/>
      <c r="H36" s="7"/>
      <c r="I36" s="8"/>
    </row>
    <row r="37" spans="2:10" s="9" customFormat="1" ht="66" customHeight="1">
      <c r="B37" s="36">
        <f>B35+1</f>
        <v>16</v>
      </c>
      <c r="C37" s="4" t="s">
        <v>378</v>
      </c>
      <c r="D37" s="5" t="s">
        <v>362</v>
      </c>
      <c r="E37" s="6">
        <v>1</v>
      </c>
      <c r="F37" s="7"/>
      <c r="G37" s="7"/>
      <c r="H37" s="1"/>
      <c r="I37" s="8">
        <f t="shared" si="0"/>
        <v>0</v>
      </c>
    </row>
    <row r="38" spans="2:10" s="9" customFormat="1" ht="13.5" customHeight="1">
      <c r="B38" s="3"/>
      <c r="C38" s="4"/>
      <c r="D38" s="5"/>
      <c r="E38" s="6"/>
      <c r="F38" s="7"/>
      <c r="G38" s="7"/>
      <c r="H38" s="7"/>
      <c r="I38" s="8"/>
      <c r="J38" s="41"/>
    </row>
    <row r="39" spans="2:10" s="9" customFormat="1" ht="25.5">
      <c r="B39" s="36">
        <f>B37+1</f>
        <v>17</v>
      </c>
      <c r="C39" s="4" t="s">
        <v>379</v>
      </c>
      <c r="D39" s="5" t="s">
        <v>362</v>
      </c>
      <c r="E39" s="6">
        <v>1</v>
      </c>
      <c r="F39" s="7"/>
      <c r="G39" s="7"/>
      <c r="H39" s="1"/>
      <c r="I39" s="8">
        <f t="shared" si="0"/>
        <v>0</v>
      </c>
    </row>
    <row r="40" spans="2:10" s="9" customFormat="1" ht="12.75" customHeight="1">
      <c r="B40" s="3"/>
      <c r="C40" s="4"/>
      <c r="D40" s="5"/>
      <c r="E40" s="6"/>
      <c r="F40" s="7"/>
      <c r="G40" s="7"/>
      <c r="H40" s="7"/>
      <c r="I40" s="8"/>
      <c r="J40" s="41"/>
    </row>
    <row r="41" spans="2:10" s="9" customFormat="1" ht="64.5" customHeight="1">
      <c r="B41" s="36">
        <f>B39+1</f>
        <v>18</v>
      </c>
      <c r="C41" s="4" t="s">
        <v>380</v>
      </c>
      <c r="D41" s="5" t="s">
        <v>362</v>
      </c>
      <c r="E41" s="6">
        <v>1</v>
      </c>
      <c r="F41" s="7"/>
      <c r="G41" s="7"/>
      <c r="H41" s="1"/>
      <c r="I41" s="8">
        <f t="shared" si="0"/>
        <v>0</v>
      </c>
    </row>
    <row r="42" spans="2:10" s="9" customFormat="1" ht="12.75">
      <c r="B42" s="3"/>
      <c r="C42" s="4"/>
      <c r="D42" s="5"/>
      <c r="E42" s="6"/>
      <c r="F42" s="7"/>
      <c r="G42" s="7"/>
      <c r="H42" s="7"/>
      <c r="I42" s="8"/>
      <c r="J42" s="41"/>
    </row>
    <row r="43" spans="2:10" s="9" customFormat="1" ht="12.75">
      <c r="B43" s="36">
        <f>B41+1</f>
        <v>19</v>
      </c>
      <c r="C43" s="4" t="s">
        <v>381</v>
      </c>
      <c r="D43" s="5" t="s">
        <v>9</v>
      </c>
      <c r="E43" s="6">
        <v>1</v>
      </c>
      <c r="F43" s="7"/>
      <c r="G43" s="7"/>
      <c r="H43" s="1"/>
      <c r="I43" s="8">
        <f t="shared" si="0"/>
        <v>0</v>
      </c>
    </row>
    <row r="44" spans="2:10" s="9" customFormat="1" ht="12.75">
      <c r="B44" s="3"/>
      <c r="C44" s="4"/>
      <c r="D44" s="5"/>
      <c r="E44" s="6"/>
      <c r="F44" s="7"/>
      <c r="G44" s="7"/>
      <c r="H44" s="7"/>
      <c r="I44" s="8"/>
    </row>
    <row r="45" spans="2:10" s="9" customFormat="1" ht="12.75">
      <c r="B45" s="36">
        <f>B43+1</f>
        <v>20</v>
      </c>
      <c r="C45" s="4" t="s">
        <v>382</v>
      </c>
      <c r="D45" s="5" t="s">
        <v>383</v>
      </c>
      <c r="E45" s="6">
        <v>2</v>
      </c>
      <c r="F45" s="7"/>
      <c r="G45" s="7"/>
      <c r="H45" s="1"/>
      <c r="I45" s="8">
        <f t="shared" si="0"/>
        <v>0</v>
      </c>
    </row>
    <row r="46" spans="2:10" s="9" customFormat="1" ht="12.75">
      <c r="B46" s="3"/>
      <c r="C46" s="4"/>
      <c r="D46" s="5"/>
      <c r="E46" s="6"/>
      <c r="F46" s="7"/>
      <c r="G46" s="7"/>
      <c r="H46" s="7"/>
      <c r="I46" s="8"/>
    </row>
    <row r="47" spans="2:10" s="9" customFormat="1" ht="27" customHeight="1">
      <c r="B47" s="36">
        <f>B45+1</f>
        <v>21</v>
      </c>
      <c r="C47" s="4" t="s">
        <v>384</v>
      </c>
      <c r="D47" s="5" t="s">
        <v>362</v>
      </c>
      <c r="E47" s="6">
        <v>1</v>
      </c>
      <c r="F47" s="7"/>
      <c r="G47" s="7"/>
      <c r="H47" s="1"/>
      <c r="I47" s="8">
        <f t="shared" si="0"/>
        <v>0</v>
      </c>
    </row>
    <row r="48" spans="2:10" s="9" customFormat="1" ht="12.75">
      <c r="B48" s="3"/>
      <c r="C48" s="4"/>
      <c r="D48" s="5"/>
      <c r="E48" s="6"/>
      <c r="F48" s="7"/>
      <c r="G48" s="7"/>
      <c r="H48" s="7"/>
      <c r="I48" s="8"/>
      <c r="J48" s="41"/>
    </row>
    <row r="49" spans="2:10" s="9" customFormat="1" ht="25.5" customHeight="1">
      <c r="B49" s="36">
        <f>B47+1</f>
        <v>22</v>
      </c>
      <c r="C49" s="4" t="s">
        <v>410</v>
      </c>
      <c r="D49" s="5" t="s">
        <v>362</v>
      </c>
      <c r="E49" s="6">
        <v>1</v>
      </c>
      <c r="F49" s="7"/>
      <c r="G49" s="7"/>
      <c r="H49" s="1"/>
      <c r="I49" s="8">
        <f t="shared" si="0"/>
        <v>0</v>
      </c>
    </row>
    <row r="50" spans="2:10" s="9" customFormat="1" ht="12" customHeight="1">
      <c r="B50" s="3"/>
      <c r="C50" s="4"/>
      <c r="D50" s="5"/>
      <c r="E50" s="6"/>
      <c r="F50" s="7"/>
      <c r="G50" s="7"/>
      <c r="H50" s="7"/>
      <c r="I50" s="8"/>
    </row>
    <row r="51" spans="2:10" s="9" customFormat="1" ht="42" customHeight="1">
      <c r="B51" s="36">
        <f>B49+1</f>
        <v>23</v>
      </c>
      <c r="C51" s="4" t="s">
        <v>385</v>
      </c>
      <c r="D51" s="5" t="s">
        <v>383</v>
      </c>
      <c r="E51" s="6">
        <v>8</v>
      </c>
      <c r="F51" s="7"/>
      <c r="G51" s="7"/>
      <c r="H51" s="1"/>
      <c r="I51" s="8">
        <f t="shared" si="0"/>
        <v>0</v>
      </c>
    </row>
    <row r="52" spans="2:10" s="9" customFormat="1" ht="12.75">
      <c r="B52" s="3"/>
      <c r="C52" s="4"/>
      <c r="D52" s="5"/>
      <c r="E52" s="6"/>
      <c r="F52" s="7"/>
      <c r="G52" s="7"/>
      <c r="H52" s="7"/>
      <c r="I52" s="8"/>
    </row>
    <row r="53" spans="2:10" s="9" customFormat="1" ht="27" customHeight="1">
      <c r="B53" s="36">
        <f>B51+1</f>
        <v>24</v>
      </c>
      <c r="C53" s="4" t="s">
        <v>411</v>
      </c>
      <c r="D53" s="5" t="s">
        <v>362</v>
      </c>
      <c r="E53" s="6">
        <v>1</v>
      </c>
      <c r="F53" s="7"/>
      <c r="G53" s="7"/>
      <c r="H53" s="7"/>
      <c r="I53" s="8">
        <f>SUM(I7:I51)*0.05</f>
        <v>0</v>
      </c>
      <c r="J53" s="8"/>
    </row>
    <row r="54" spans="2:10" s="9" customFormat="1" ht="13.5" thickBot="1">
      <c r="B54" s="3"/>
      <c r="C54" s="4"/>
      <c r="D54" s="5"/>
      <c r="E54" s="6"/>
      <c r="F54" s="7"/>
      <c r="G54" s="7"/>
      <c r="H54" s="7"/>
      <c r="I54" s="8"/>
    </row>
    <row r="55" spans="2:10" s="9" customFormat="1" ht="13.5" thickBot="1">
      <c r="B55" s="10"/>
      <c r="C55" s="11" t="s">
        <v>386</v>
      </c>
      <c r="D55" s="38"/>
      <c r="E55" s="12"/>
      <c r="F55" s="13"/>
      <c r="G55" s="13"/>
      <c r="H55" s="13"/>
      <c r="I55" s="14">
        <f>SUM(I7:I53)</f>
        <v>0</v>
      </c>
    </row>
    <row r="56" spans="2:10" s="9" customFormat="1" ht="12.75">
      <c r="B56" s="3"/>
      <c r="C56" s="15"/>
      <c r="D56" s="4"/>
      <c r="E56" s="6"/>
      <c r="F56" s="7"/>
      <c r="G56" s="7"/>
      <c r="H56" s="7"/>
      <c r="I56" s="8"/>
    </row>
    <row r="57" spans="2:10" s="9" customFormat="1" ht="12.75">
      <c r="B57" s="3"/>
      <c r="C57" s="15"/>
      <c r="D57" s="4"/>
      <c r="E57" s="6"/>
      <c r="F57" s="7"/>
      <c r="G57" s="7"/>
      <c r="H57" s="7"/>
      <c r="I57" s="8"/>
    </row>
    <row r="58" spans="2:10" s="9" customFormat="1" ht="12.75">
      <c r="B58" s="3"/>
      <c r="C58" s="15" t="s">
        <v>387</v>
      </c>
      <c r="D58" s="15"/>
      <c r="E58" s="6"/>
      <c r="F58" s="7"/>
      <c r="G58" s="39"/>
      <c r="H58" s="7"/>
      <c r="I58" s="40"/>
    </row>
    <row r="59" spans="2:10" s="9" customFormat="1" ht="12.75">
      <c r="B59" s="3"/>
      <c r="C59" s="15"/>
      <c r="D59" s="15"/>
      <c r="E59" s="6"/>
      <c r="F59" s="7"/>
      <c r="G59" s="39"/>
      <c r="H59" s="7"/>
      <c r="I59" s="40"/>
    </row>
    <row r="60" spans="2:10" s="9" customFormat="1" ht="12.75">
      <c r="B60" s="36">
        <v>1</v>
      </c>
      <c r="C60" s="4" t="s">
        <v>388</v>
      </c>
      <c r="D60" s="5" t="s">
        <v>362</v>
      </c>
      <c r="E60" s="6">
        <v>1</v>
      </c>
      <c r="F60" s="7"/>
      <c r="G60" s="7"/>
      <c r="H60" s="1"/>
      <c r="I60" s="8">
        <f>E60*H60</f>
        <v>0</v>
      </c>
    </row>
    <row r="61" spans="2:10" s="9" customFormat="1" ht="12.75">
      <c r="B61" s="37"/>
      <c r="C61" s="4"/>
      <c r="D61" s="5"/>
      <c r="E61" s="6"/>
      <c r="F61" s="7"/>
      <c r="G61" s="7"/>
      <c r="H61" s="7"/>
      <c r="I61" s="8"/>
    </row>
    <row r="62" spans="2:10" s="9" customFormat="1" ht="25.5">
      <c r="B62" s="36">
        <f>B60+1</f>
        <v>2</v>
      </c>
      <c r="C62" s="4" t="s">
        <v>389</v>
      </c>
      <c r="D62" s="5" t="s">
        <v>365</v>
      </c>
      <c r="E62" s="6">
        <v>16</v>
      </c>
      <c r="F62" s="7"/>
      <c r="G62" s="7"/>
      <c r="H62" s="1"/>
      <c r="I62" s="8">
        <f t="shared" ref="I62:I86" si="1">E62*H62</f>
        <v>0</v>
      </c>
    </row>
    <row r="63" spans="2:10" s="9" customFormat="1" ht="12.75">
      <c r="B63" s="36"/>
      <c r="C63" s="4"/>
      <c r="D63" s="5"/>
      <c r="E63" s="6"/>
      <c r="F63" s="7"/>
      <c r="G63" s="7"/>
      <c r="H63" s="7"/>
      <c r="I63" s="8"/>
    </row>
    <row r="64" spans="2:10" s="9" customFormat="1" ht="25.5">
      <c r="B64" s="36">
        <f>B62+1</f>
        <v>3</v>
      </c>
      <c r="C64" s="4" t="s">
        <v>390</v>
      </c>
      <c r="D64" s="5" t="s">
        <v>365</v>
      </c>
      <c r="E64" s="6">
        <v>15</v>
      </c>
      <c r="F64" s="7"/>
      <c r="G64" s="7"/>
      <c r="H64" s="1"/>
      <c r="I64" s="8">
        <f t="shared" si="1"/>
        <v>0</v>
      </c>
    </row>
    <row r="65" spans="2:9" s="9" customFormat="1" ht="12.75">
      <c r="B65" s="36"/>
      <c r="C65" s="4"/>
      <c r="D65" s="5"/>
      <c r="E65" s="6"/>
      <c r="F65" s="7"/>
      <c r="G65" s="7"/>
      <c r="H65" s="7"/>
      <c r="I65" s="8"/>
    </row>
    <row r="66" spans="2:9" s="9" customFormat="1" ht="27.75" customHeight="1">
      <c r="B66" s="36">
        <f>B64+1</f>
        <v>4</v>
      </c>
      <c r="C66" s="4" t="s">
        <v>391</v>
      </c>
      <c r="D66" s="5" t="s">
        <v>365</v>
      </c>
      <c r="E66" s="6">
        <v>4</v>
      </c>
      <c r="F66" s="7"/>
      <c r="G66" s="7"/>
      <c r="H66" s="1"/>
      <c r="I66" s="8">
        <f t="shared" si="1"/>
        <v>0</v>
      </c>
    </row>
    <row r="67" spans="2:9" s="9" customFormat="1" ht="12.75">
      <c r="B67" s="36"/>
      <c r="C67" s="4"/>
      <c r="D67" s="4"/>
      <c r="E67" s="6"/>
      <c r="F67" s="7"/>
      <c r="G67" s="7"/>
      <c r="H67" s="7"/>
      <c r="I67" s="8"/>
    </row>
    <row r="68" spans="2:9" s="9" customFormat="1" ht="27.75" customHeight="1">
      <c r="B68" s="36">
        <f>B66+1</f>
        <v>5</v>
      </c>
      <c r="C68" s="4" t="s">
        <v>392</v>
      </c>
      <c r="D68" s="5" t="s">
        <v>365</v>
      </c>
      <c r="E68" s="6">
        <v>38</v>
      </c>
      <c r="F68" s="7"/>
      <c r="G68" s="7"/>
      <c r="H68" s="1"/>
      <c r="I68" s="8">
        <f t="shared" si="1"/>
        <v>0</v>
      </c>
    </row>
    <row r="69" spans="2:9" s="9" customFormat="1" ht="12.75">
      <c r="B69" s="36"/>
      <c r="C69" s="4"/>
      <c r="D69" s="4"/>
      <c r="E69" s="6"/>
      <c r="F69" s="7"/>
      <c r="G69" s="7"/>
      <c r="H69" s="7"/>
      <c r="I69" s="8"/>
    </row>
    <row r="70" spans="2:9" s="9" customFormat="1" ht="25.5">
      <c r="B70" s="36">
        <f>B68+1</f>
        <v>6</v>
      </c>
      <c r="C70" s="4" t="s">
        <v>393</v>
      </c>
      <c r="D70" s="5" t="s">
        <v>394</v>
      </c>
      <c r="E70" s="6">
        <v>3</v>
      </c>
      <c r="F70" s="7"/>
      <c r="G70" s="7"/>
      <c r="H70" s="1"/>
      <c r="I70" s="8">
        <f t="shared" si="1"/>
        <v>0</v>
      </c>
    </row>
    <row r="71" spans="2:9" s="9" customFormat="1" ht="12.75">
      <c r="B71" s="36"/>
      <c r="C71" s="4"/>
      <c r="D71" s="4"/>
      <c r="E71" s="6"/>
      <c r="F71" s="7"/>
      <c r="G71" s="7"/>
      <c r="H71" s="7"/>
      <c r="I71" s="8"/>
    </row>
    <row r="72" spans="2:9" s="9" customFormat="1" ht="28.5" customHeight="1">
      <c r="B72" s="36">
        <f>B70+1</f>
        <v>7</v>
      </c>
      <c r="C72" s="4" t="s">
        <v>395</v>
      </c>
      <c r="D72" s="5" t="s">
        <v>365</v>
      </c>
      <c r="E72" s="6">
        <v>15</v>
      </c>
      <c r="F72" s="7"/>
      <c r="G72" s="7"/>
      <c r="H72" s="1"/>
      <c r="I72" s="8">
        <f t="shared" si="1"/>
        <v>0</v>
      </c>
    </row>
    <row r="73" spans="2:9" s="9" customFormat="1" ht="12.75">
      <c r="B73" s="36"/>
      <c r="C73" s="4"/>
      <c r="D73" s="4"/>
      <c r="E73" s="6"/>
      <c r="F73" s="7"/>
      <c r="G73" s="7"/>
      <c r="H73" s="7"/>
      <c r="I73" s="8"/>
    </row>
    <row r="74" spans="2:9" s="9" customFormat="1" ht="28.5" customHeight="1">
      <c r="B74" s="36">
        <v>9</v>
      </c>
      <c r="C74" s="4" t="s">
        <v>396</v>
      </c>
      <c r="D74" s="5" t="s">
        <v>365</v>
      </c>
      <c r="E74" s="6">
        <v>20</v>
      </c>
      <c r="F74" s="7"/>
      <c r="G74" s="7"/>
      <c r="H74" s="1"/>
      <c r="I74" s="8">
        <f t="shared" si="1"/>
        <v>0</v>
      </c>
    </row>
    <row r="75" spans="2:9" s="9" customFormat="1" ht="12.75">
      <c r="B75" s="36"/>
      <c r="C75" s="4"/>
      <c r="D75" s="5"/>
      <c r="E75" s="6"/>
      <c r="F75" s="7"/>
      <c r="G75" s="7"/>
      <c r="H75" s="7"/>
      <c r="I75" s="8"/>
    </row>
    <row r="76" spans="2:9" s="9" customFormat="1" ht="25.5">
      <c r="B76" s="36">
        <f>B74+1</f>
        <v>10</v>
      </c>
      <c r="C76" s="4" t="s">
        <v>397</v>
      </c>
      <c r="D76" s="5" t="s">
        <v>394</v>
      </c>
      <c r="E76" s="6">
        <v>5</v>
      </c>
      <c r="F76" s="7"/>
      <c r="G76" s="7"/>
      <c r="H76" s="1"/>
      <c r="I76" s="8">
        <f t="shared" si="1"/>
        <v>0</v>
      </c>
    </row>
    <row r="77" spans="2:9" s="9" customFormat="1" ht="12.75">
      <c r="B77" s="36"/>
      <c r="C77" s="4"/>
      <c r="D77" s="5"/>
      <c r="E77" s="6"/>
      <c r="F77" s="7"/>
      <c r="G77" s="7"/>
      <c r="H77" s="7"/>
      <c r="I77" s="8"/>
    </row>
    <row r="78" spans="2:9" s="9" customFormat="1" ht="38.25">
      <c r="B78" s="36">
        <f>B76+1</f>
        <v>11</v>
      </c>
      <c r="C78" s="4" t="s">
        <v>398</v>
      </c>
      <c r="D78" s="5" t="s">
        <v>365</v>
      </c>
      <c r="E78" s="6">
        <v>17</v>
      </c>
      <c r="F78" s="7"/>
      <c r="G78" s="7"/>
      <c r="H78" s="1"/>
      <c r="I78" s="8">
        <f t="shared" si="1"/>
        <v>0</v>
      </c>
    </row>
    <row r="79" spans="2:9" s="9" customFormat="1" ht="12.75">
      <c r="B79" s="3"/>
      <c r="C79" s="4"/>
      <c r="D79" s="5"/>
      <c r="E79" s="6"/>
      <c r="F79" s="7"/>
      <c r="G79" s="7"/>
      <c r="H79" s="7"/>
      <c r="I79" s="8"/>
    </row>
    <row r="80" spans="2:9" s="9" customFormat="1" ht="54.75" customHeight="1">
      <c r="B80" s="36">
        <f>B78+1</f>
        <v>12</v>
      </c>
      <c r="C80" s="4" t="s">
        <v>399</v>
      </c>
      <c r="D80" s="5" t="s">
        <v>9</v>
      </c>
      <c r="E80" s="6">
        <v>2</v>
      </c>
      <c r="F80" s="7"/>
      <c r="G80" s="7"/>
      <c r="H80" s="1"/>
      <c r="I80" s="8">
        <f t="shared" si="1"/>
        <v>0</v>
      </c>
    </row>
    <row r="81" spans="2:10" s="9" customFormat="1" ht="12.75">
      <c r="B81" s="3"/>
      <c r="C81" s="4"/>
      <c r="D81" s="5"/>
      <c r="E81" s="6"/>
      <c r="F81" s="7"/>
      <c r="G81" s="7"/>
      <c r="H81" s="7"/>
      <c r="I81" s="8"/>
    </row>
    <row r="82" spans="2:10" s="9" customFormat="1" ht="38.25">
      <c r="B82" s="36">
        <f>B80+1</f>
        <v>13</v>
      </c>
      <c r="C82" s="4" t="s">
        <v>400</v>
      </c>
      <c r="D82" s="5" t="s">
        <v>362</v>
      </c>
      <c r="E82" s="6">
        <v>1</v>
      </c>
      <c r="F82" s="7"/>
      <c r="G82" s="7"/>
      <c r="H82" s="1"/>
      <c r="I82" s="8">
        <f t="shared" si="1"/>
        <v>0</v>
      </c>
    </row>
    <row r="83" spans="2:10" s="9" customFormat="1" ht="12.75">
      <c r="B83" s="3"/>
      <c r="C83" s="4"/>
      <c r="D83" s="5"/>
      <c r="E83" s="6"/>
      <c r="F83" s="7"/>
      <c r="G83" s="7"/>
      <c r="H83" s="7"/>
      <c r="I83" s="8"/>
    </row>
    <row r="84" spans="2:10" s="9" customFormat="1" ht="27" customHeight="1">
      <c r="B84" s="36">
        <f>B82+1</f>
        <v>14</v>
      </c>
      <c r="C84" s="4" t="s">
        <v>401</v>
      </c>
      <c r="D84" s="5" t="s">
        <v>9</v>
      </c>
      <c r="E84" s="6">
        <v>3</v>
      </c>
      <c r="F84" s="7"/>
      <c r="G84" s="7"/>
      <c r="H84" s="1"/>
      <c r="I84" s="8">
        <f t="shared" si="1"/>
        <v>0</v>
      </c>
    </row>
    <row r="85" spans="2:10" s="9" customFormat="1" ht="12" customHeight="1">
      <c r="B85" s="3"/>
      <c r="C85" s="4"/>
      <c r="D85" s="5"/>
      <c r="E85" s="6"/>
      <c r="F85" s="7"/>
      <c r="G85" s="7"/>
      <c r="H85" s="7"/>
      <c r="I85" s="8"/>
    </row>
    <row r="86" spans="2:10" s="9" customFormat="1" ht="27" customHeight="1">
      <c r="B86" s="36">
        <f>B84+1</f>
        <v>15</v>
      </c>
      <c r="C86" s="4" t="s">
        <v>402</v>
      </c>
      <c r="D86" s="5" t="s">
        <v>9</v>
      </c>
      <c r="E86" s="6">
        <v>1</v>
      </c>
      <c r="F86" s="7"/>
      <c r="G86" s="7"/>
      <c r="H86" s="1"/>
      <c r="I86" s="8">
        <f t="shared" si="1"/>
        <v>0</v>
      </c>
    </row>
    <row r="87" spans="2:10" s="9" customFormat="1" ht="12" customHeight="1">
      <c r="B87" s="3"/>
      <c r="C87" s="4"/>
      <c r="D87" s="5"/>
      <c r="E87" s="6"/>
      <c r="F87" s="7"/>
      <c r="G87" s="7"/>
      <c r="H87" s="7"/>
      <c r="I87" s="8"/>
    </row>
    <row r="88" spans="2:10" s="9" customFormat="1" ht="28.5" customHeight="1">
      <c r="B88" s="36">
        <v>16</v>
      </c>
      <c r="C88" s="4" t="s">
        <v>412</v>
      </c>
      <c r="D88" s="5" t="s">
        <v>362</v>
      </c>
      <c r="E88" s="6">
        <v>1</v>
      </c>
      <c r="F88" s="7"/>
      <c r="G88" s="7"/>
      <c r="H88" s="7"/>
      <c r="I88" s="8">
        <f>SUM(I60:I86)*0.05</f>
        <v>0</v>
      </c>
      <c r="J88" s="8"/>
    </row>
    <row r="89" spans="2:10" s="9" customFormat="1" ht="13.5" thickBot="1">
      <c r="B89" s="3"/>
      <c r="C89" s="4"/>
      <c r="D89" s="5"/>
      <c r="E89" s="6"/>
      <c r="F89" s="7"/>
      <c r="G89" s="7"/>
      <c r="H89" s="7"/>
      <c r="I89" s="8"/>
    </row>
    <row r="90" spans="2:10" s="9" customFormat="1" ht="13.5" thickBot="1">
      <c r="B90" s="10"/>
      <c r="C90" s="11" t="s">
        <v>386</v>
      </c>
      <c r="D90" s="11"/>
      <c r="E90" s="12"/>
      <c r="F90" s="13"/>
      <c r="G90" s="13"/>
      <c r="H90" s="13"/>
      <c r="I90" s="14">
        <f>SUM(I60:I88)</f>
        <v>0</v>
      </c>
    </row>
    <row r="91" spans="2:10" s="9" customFormat="1" ht="12.75">
      <c r="B91" s="3"/>
      <c r="C91" s="15"/>
      <c r="D91" s="15"/>
      <c r="E91" s="6"/>
      <c r="F91" s="7"/>
      <c r="G91" s="7"/>
      <c r="H91" s="7"/>
      <c r="I91" s="8"/>
    </row>
    <row r="92" spans="2:10" s="9" customFormat="1" ht="12.75">
      <c r="B92" s="3"/>
      <c r="C92" s="15"/>
      <c r="D92" s="15"/>
      <c r="E92" s="6"/>
      <c r="F92" s="7"/>
      <c r="G92" s="7"/>
      <c r="H92" s="7"/>
      <c r="I92" s="16"/>
      <c r="J92" s="17"/>
    </row>
    <row r="93" spans="2:10" s="9" customFormat="1" ht="12.75">
      <c r="B93" s="3"/>
      <c r="D93" s="15"/>
      <c r="E93" s="6"/>
      <c r="F93" s="7"/>
      <c r="G93" s="7"/>
      <c r="H93" s="7"/>
      <c r="I93" s="16"/>
      <c r="J93" s="17"/>
    </row>
    <row r="94" spans="2:10" s="9" customFormat="1" ht="12.75">
      <c r="B94" s="3"/>
      <c r="C94" s="15" t="s">
        <v>403</v>
      </c>
      <c r="D94" s="15"/>
      <c r="E94" s="7"/>
      <c r="F94" s="7"/>
      <c r="G94" s="7"/>
      <c r="H94" s="7"/>
      <c r="I94" s="16"/>
    </row>
    <row r="95" spans="2:10" s="9" customFormat="1" ht="12.75">
      <c r="B95" s="3"/>
      <c r="C95" s="15"/>
      <c r="D95" s="15"/>
      <c r="E95" s="7"/>
      <c r="F95" s="7"/>
      <c r="G95" s="7"/>
      <c r="H95" s="7"/>
      <c r="I95" s="16"/>
    </row>
    <row r="96" spans="2:10" s="9" customFormat="1" ht="12.75">
      <c r="B96" s="3"/>
      <c r="C96" s="15"/>
      <c r="D96" s="15"/>
      <c r="E96" s="18"/>
      <c r="F96" s="7"/>
      <c r="G96" s="7"/>
      <c r="H96" s="7"/>
      <c r="I96" s="16"/>
    </row>
    <row r="97" spans="1:10" s="9" customFormat="1" ht="12.75">
      <c r="A97" s="19"/>
      <c r="B97" s="20"/>
      <c r="C97" s="21" t="s">
        <v>404</v>
      </c>
      <c r="D97" s="22"/>
      <c r="E97" s="23"/>
      <c r="F97" s="23"/>
      <c r="G97" s="23"/>
      <c r="H97" s="23"/>
      <c r="I97" s="24">
        <f>SUM(I55)</f>
        <v>0</v>
      </c>
    </row>
    <row r="98" spans="1:10" s="9" customFormat="1" ht="12.75">
      <c r="A98" s="19"/>
      <c r="B98" s="20"/>
      <c r="C98" s="21"/>
      <c r="D98" s="22"/>
      <c r="E98" s="23"/>
      <c r="F98" s="23"/>
      <c r="G98" s="23"/>
      <c r="H98" s="23"/>
      <c r="I98" s="24"/>
    </row>
    <row r="99" spans="1:10" s="9" customFormat="1" ht="12.75">
      <c r="A99" s="19"/>
      <c r="B99" s="20"/>
      <c r="C99" s="21" t="s">
        <v>405</v>
      </c>
      <c r="D99" s="22"/>
      <c r="E99" s="23"/>
      <c r="F99" s="23"/>
      <c r="G99" s="23"/>
      <c r="H99" s="23"/>
      <c r="I99" s="24">
        <f>SUM(I90)</f>
        <v>0</v>
      </c>
    </row>
    <row r="100" spans="1:10" s="9" customFormat="1" ht="13.5" thickBot="1">
      <c r="A100" s="19"/>
      <c r="B100" s="20"/>
      <c r="C100" s="21"/>
      <c r="D100" s="22"/>
      <c r="E100" s="23"/>
      <c r="F100" s="23"/>
      <c r="G100" s="23"/>
      <c r="H100" s="23"/>
      <c r="I100" s="24"/>
    </row>
    <row r="101" spans="1:10" s="9" customFormat="1" ht="13.5" thickTop="1">
      <c r="A101" s="19"/>
      <c r="B101" s="20"/>
      <c r="C101" s="25" t="s">
        <v>386</v>
      </c>
      <c r="D101" s="26"/>
      <c r="E101" s="27"/>
      <c r="F101" s="27"/>
      <c r="G101" s="27"/>
      <c r="H101" s="27"/>
      <c r="I101" s="28">
        <f>SUM(I97:I99)</f>
        <v>0</v>
      </c>
    </row>
    <row r="102" spans="1:10" s="9" customFormat="1" ht="12.75">
      <c r="A102" s="19"/>
      <c r="B102" s="20"/>
      <c r="C102" s="21"/>
      <c r="D102" s="22"/>
      <c r="E102" s="23"/>
      <c r="F102" s="23"/>
      <c r="G102" s="23"/>
      <c r="H102" s="23"/>
      <c r="I102" s="24"/>
    </row>
    <row r="103" spans="1:10" s="9" customFormat="1" ht="12" customHeight="1" thickBot="1">
      <c r="A103" s="19"/>
      <c r="B103" s="20"/>
      <c r="C103" s="21" t="s">
        <v>406</v>
      </c>
      <c r="D103" s="22"/>
      <c r="E103" s="29">
        <v>0.22</v>
      </c>
      <c r="F103" s="23"/>
      <c r="G103" s="23"/>
      <c r="H103" s="29"/>
      <c r="I103" s="24">
        <f>SUM(I101*0.22)</f>
        <v>0</v>
      </c>
    </row>
    <row r="104" spans="1:10" s="9" customFormat="1" ht="13.5" thickTop="1">
      <c r="A104" s="19"/>
      <c r="B104" s="20"/>
      <c r="C104" s="25" t="s">
        <v>386</v>
      </c>
      <c r="D104" s="30"/>
      <c r="E104" s="27"/>
      <c r="F104" s="27"/>
      <c r="G104" s="27"/>
      <c r="H104" s="27"/>
      <c r="I104" s="28">
        <f>SUM(I101:I103)</f>
        <v>0</v>
      </c>
    </row>
    <row r="105" spans="1:10" s="9" customFormat="1" ht="12.75">
      <c r="B105" s="3"/>
      <c r="C105" s="15"/>
      <c r="D105" s="15"/>
      <c r="E105" s="6"/>
      <c r="F105" s="7"/>
      <c r="G105" s="7"/>
      <c r="H105" s="7"/>
      <c r="I105" s="16"/>
      <c r="J105" s="17"/>
    </row>
    <row r="106" spans="1:10" s="9" customFormat="1" ht="12.75">
      <c r="B106" s="3"/>
      <c r="C106" s="4"/>
      <c r="D106" s="5"/>
      <c r="E106" s="6"/>
      <c r="F106" s="7"/>
      <c r="G106" s="7"/>
      <c r="H106" s="7"/>
      <c r="I106" s="16"/>
    </row>
    <row r="107" spans="1:10" s="9" customFormat="1" ht="12.75">
      <c r="B107" s="3"/>
      <c r="C107" s="4" t="s">
        <v>407</v>
      </c>
      <c r="D107" s="5"/>
      <c r="E107" s="6"/>
      <c r="F107" s="7"/>
      <c r="G107" s="7"/>
      <c r="H107" s="7"/>
      <c r="I107" s="16"/>
    </row>
    <row r="108" spans="1:10" s="9" customFormat="1" ht="12.75">
      <c r="B108" s="3"/>
      <c r="C108" s="4"/>
      <c r="D108" s="5"/>
      <c r="E108" s="6"/>
      <c r="F108" s="7"/>
      <c r="G108" s="7"/>
      <c r="H108" s="7"/>
      <c r="I108" s="16"/>
    </row>
    <row r="109" spans="1:10" s="9" customFormat="1" ht="12.75">
      <c r="B109" s="3"/>
      <c r="C109" s="314" t="s">
        <v>408</v>
      </c>
      <c r="D109" s="315"/>
      <c r="E109" s="315"/>
      <c r="F109" s="315"/>
      <c r="G109" s="315"/>
      <c r="H109" s="315"/>
      <c r="I109" s="315"/>
      <c r="J109" s="315"/>
    </row>
    <row r="110" spans="1:10" s="9" customFormat="1" ht="12.75">
      <c r="B110" s="3"/>
      <c r="C110" s="315"/>
      <c r="D110" s="315"/>
      <c r="E110" s="315"/>
      <c r="F110" s="315"/>
      <c r="G110" s="315"/>
      <c r="H110" s="315"/>
      <c r="I110" s="315"/>
      <c r="J110" s="315"/>
    </row>
    <row r="111" spans="1:10" s="9" customFormat="1" ht="12.75">
      <c r="B111" s="3"/>
      <c r="C111" s="315"/>
      <c r="D111" s="315"/>
      <c r="E111" s="315"/>
      <c r="F111" s="315"/>
      <c r="G111" s="315"/>
      <c r="H111" s="315"/>
      <c r="I111" s="315"/>
      <c r="J111" s="315"/>
    </row>
    <row r="112" spans="1:10" s="9" customFormat="1" ht="12.75">
      <c r="B112" s="3"/>
      <c r="C112" s="315"/>
      <c r="D112" s="315"/>
      <c r="E112" s="315"/>
      <c r="F112" s="315"/>
      <c r="G112" s="315"/>
      <c r="H112" s="315"/>
      <c r="I112" s="315"/>
      <c r="J112" s="315"/>
    </row>
    <row r="113" spans="2:10" s="9" customFormat="1" ht="12.75">
      <c r="B113" s="3"/>
      <c r="C113" s="315"/>
      <c r="D113" s="315"/>
      <c r="E113" s="315"/>
      <c r="F113" s="315"/>
      <c r="G113" s="315"/>
      <c r="H113" s="315"/>
      <c r="I113" s="315"/>
      <c r="J113" s="315"/>
    </row>
    <row r="114" spans="2:10" s="9" customFormat="1" ht="12.75">
      <c r="B114" s="3"/>
      <c r="C114" s="315"/>
      <c r="D114" s="315"/>
      <c r="E114" s="315"/>
      <c r="F114" s="315"/>
      <c r="G114" s="315"/>
      <c r="H114" s="315"/>
      <c r="I114" s="315"/>
      <c r="J114" s="315"/>
    </row>
    <row r="115" spans="2:10" s="9" customFormat="1" ht="12.75">
      <c r="B115" s="3"/>
      <c r="C115" s="315"/>
      <c r="D115" s="315"/>
      <c r="E115" s="315"/>
      <c r="F115" s="315"/>
      <c r="G115" s="315"/>
      <c r="H115" s="315"/>
      <c r="I115" s="315"/>
      <c r="J115" s="315"/>
    </row>
    <row r="116" spans="2:10" s="9" customFormat="1" ht="12.75">
      <c r="B116" s="3"/>
      <c r="C116" s="315"/>
      <c r="D116" s="315"/>
      <c r="E116" s="315"/>
      <c r="F116" s="315"/>
      <c r="G116" s="315"/>
      <c r="H116" s="315"/>
      <c r="I116" s="315"/>
      <c r="J116" s="315"/>
    </row>
    <row r="117" spans="2:10" s="9" customFormat="1" ht="12.75">
      <c r="B117" s="3"/>
      <c r="C117" s="315"/>
      <c r="D117" s="315"/>
      <c r="E117" s="315"/>
      <c r="F117" s="315"/>
      <c r="G117" s="315"/>
      <c r="H117" s="315"/>
      <c r="I117" s="315"/>
      <c r="J117" s="315"/>
    </row>
    <row r="118" spans="2:10" s="9" customFormat="1" ht="12.75">
      <c r="B118" s="3"/>
      <c r="C118" s="315"/>
      <c r="D118" s="315"/>
      <c r="E118" s="315"/>
      <c r="F118" s="315"/>
      <c r="G118" s="315"/>
      <c r="H118" s="315"/>
      <c r="I118" s="315"/>
      <c r="J118" s="315"/>
    </row>
    <row r="119" spans="2:10" s="9" customFormat="1" ht="6.75" customHeight="1">
      <c r="B119" s="3"/>
      <c r="C119" s="315"/>
      <c r="D119" s="315"/>
      <c r="E119" s="315"/>
      <c r="F119" s="315"/>
      <c r="G119" s="315"/>
      <c r="H119" s="315"/>
      <c r="I119" s="315"/>
      <c r="J119" s="315"/>
    </row>
    <row r="120" spans="2:10" s="9" customFormat="1" ht="12.75" hidden="1">
      <c r="B120" s="3"/>
      <c r="C120" s="315"/>
      <c r="D120" s="315"/>
      <c r="E120" s="315"/>
      <c r="F120" s="315"/>
      <c r="G120" s="315"/>
      <c r="H120" s="315"/>
      <c r="I120" s="315"/>
      <c r="J120" s="315"/>
    </row>
    <row r="121" spans="2:10" s="9" customFormat="1" ht="12.75" hidden="1">
      <c r="B121" s="3"/>
      <c r="C121" s="315"/>
      <c r="D121" s="315"/>
      <c r="E121" s="315"/>
      <c r="F121" s="315"/>
      <c r="G121" s="315"/>
      <c r="H121" s="315"/>
      <c r="I121" s="315"/>
      <c r="J121" s="315"/>
    </row>
    <row r="122" spans="2:10" s="9" customFormat="1" ht="12.75" hidden="1">
      <c r="B122" s="3"/>
      <c r="C122" s="315"/>
      <c r="D122" s="315"/>
      <c r="E122" s="315"/>
      <c r="F122" s="315"/>
      <c r="G122" s="315"/>
      <c r="H122" s="315"/>
      <c r="I122" s="315"/>
      <c r="J122" s="315"/>
    </row>
    <row r="123" spans="2:10" s="9" customFormat="1" ht="18" hidden="1" customHeight="1">
      <c r="B123" s="3"/>
      <c r="C123" s="315"/>
      <c r="D123" s="315"/>
      <c r="E123" s="315"/>
      <c r="F123" s="315"/>
      <c r="G123" s="315"/>
      <c r="H123" s="315"/>
      <c r="I123" s="315"/>
      <c r="J123" s="315"/>
    </row>
    <row r="124" spans="2:10" s="9" customFormat="1" ht="12.75">
      <c r="B124" s="3"/>
      <c r="C124" s="4"/>
      <c r="D124" s="5"/>
      <c r="E124" s="6"/>
      <c r="F124" s="7"/>
      <c r="G124" s="7"/>
      <c r="H124" s="7"/>
      <c r="I124" s="16"/>
    </row>
  </sheetData>
  <sheetProtection algorithmName="SHA-512" hashValue="iKoizf4wBIT7M0Lh02rFw9wwEIDeNXAHpg12RgCi5bREB3c3F6K/iXGrzPizfgrUi5CgCnFE78c1TteigcNsXw==" saltValue="MHb+FiHJZ2/4Wfnihzg8lA==" spinCount="100000" sheet="1" objects="1" scenarios="1" selectLockedCells="1"/>
  <mergeCells count="1">
    <mergeCell ref="C109:J123"/>
  </mergeCells>
  <pageMargins left="0.98425196850393704" right="0.39370078740157483" top="0.98425196850393704" bottom="0.98425196850393704" header="0.51181102362204722" footer="0.51181102362204722"/>
  <pageSetup paperSize="9" scale="75" orientation="portrait" r:id="rId1"/>
  <headerFooter alignWithMargins="0">
    <oddFooter>&amp;R&amp;14Stran &amp;P od &amp;N</oddFooter>
  </headerFooter>
  <rowBreaks count="2" manualBreakCount="2">
    <brk id="56" max="9" man="1"/>
    <brk id="9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4</vt:i4>
      </vt:variant>
    </vt:vector>
  </HeadingPairs>
  <TitlesOfParts>
    <vt:vector size="8" baseType="lpstr">
      <vt:lpstr>SKUPNA REKAPITULACIJA</vt:lpstr>
      <vt:lpstr>0.2_Vodilni načrt-cestni del</vt:lpstr>
      <vt:lpstr>0.2_Vodilni načrt-vodovod</vt:lpstr>
      <vt:lpstr>CR</vt:lpstr>
      <vt:lpstr>'0.2_Vodilni načrt-cestni del'!Področje_tiskanja</vt:lpstr>
      <vt:lpstr>'0.2_Vodilni načrt-vodovod'!Področje_tiskanja</vt:lpstr>
      <vt:lpstr>CR!Področje_tiskanja</vt:lpstr>
      <vt:lpstr>'SKUPNA 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2006-11-28T10:36:17Z</dcterms:created>
  <dcterms:modified xsi:type="dcterms:W3CDTF">2023-08-29T09:36:35Z</dcterms:modified>
</cp:coreProperties>
</file>